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46" yWindow="65446" windowWidth="21195" windowHeight="8250" tabRatio="820" activeTab="0"/>
  </bookViews>
  <sheets>
    <sheet name="Субсид" sheetId="1" r:id="rId1"/>
    <sheet name="СУБВ" sheetId="2" r:id="rId2"/>
    <sheet name="7122101 Орг пит" sheetId="3" r:id="rId3"/>
    <sheet name="900 пл.усл" sheetId="4" r:id="rId4"/>
    <sheet name="900 род пл" sheetId="5" r:id="rId5"/>
    <sheet name="900 пит" sheetId="6" r:id="rId6"/>
  </sheets>
  <definedNames>
    <definedName name="_xlnm.Print_Area" localSheetId="2">'7122101 Орг пит'!$A$1:$O$32</definedName>
    <definedName name="_xlnm.Print_Area" localSheetId="3">'900 пл.усл'!$A$1:$O$128</definedName>
    <definedName name="_xlnm.Print_Area" localSheetId="4">'900 род пл'!$A$1:$I$43</definedName>
    <definedName name="_xlnm.Print_Area" localSheetId="1">'СУБВ'!$A$1:$O$58</definedName>
    <definedName name="_xlnm.Print_Area" localSheetId="0">'Субсид'!$A$1:$O$325</definedName>
  </definedNames>
  <calcPr fullCalcOnLoad="1"/>
</workbook>
</file>

<file path=xl/sharedStrings.xml><?xml version="1.0" encoding="utf-8"?>
<sst xmlns="http://schemas.openxmlformats.org/spreadsheetml/2006/main" count="876" uniqueCount="190">
  <si>
    <t>номер</t>
  </si>
  <si>
    <t>минут</t>
  </si>
  <si>
    <t>*</t>
  </si>
  <si>
    <t>мес.</t>
  </si>
  <si>
    <t>оплата отопления и технологических нужд</t>
  </si>
  <si>
    <t>Гкал</t>
  </si>
  <si>
    <t>=</t>
  </si>
  <si>
    <t>чел.</t>
  </si>
  <si>
    <t>руб.</t>
  </si>
  <si>
    <t>оплата потребления освещения</t>
  </si>
  <si>
    <t>куб.м.</t>
  </si>
  <si>
    <t>Вывоз мусора</t>
  </si>
  <si>
    <t>Дератизация помещения</t>
  </si>
  <si>
    <t>-</t>
  </si>
  <si>
    <t>налог на землю 1.5% от кадастровой стоимости</t>
  </si>
  <si>
    <t>____________</t>
  </si>
  <si>
    <t>расшифровка подписи</t>
  </si>
  <si>
    <t>мес</t>
  </si>
  <si>
    <t>Расчет расходов бюджета по аналитическому коду  211</t>
  </si>
  <si>
    <t>Расчет расходов бюджета по аналитическому коду  212</t>
  </si>
  <si>
    <t>"Заработная плата"</t>
  </si>
  <si>
    <t>"Прочие выплаты"</t>
  </si>
  <si>
    <t>Расчет расходов бюджета по аналитическому коду  213</t>
  </si>
  <si>
    <t>"Начисления на выплаты по оплате труда"</t>
  </si>
  <si>
    <t>Расчет расходов бюджета по аналитическому коду  221</t>
  </si>
  <si>
    <t>"Услуги связи"</t>
  </si>
  <si>
    <t>Расчет расходов бюджета по аналитическому коду  223</t>
  </si>
  <si>
    <t>"Коммунальные услуги"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</si>
  <si>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</si>
  <si>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</si>
  <si>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340</t>
  </si>
  <si>
    <t>"Увеличение стоимости материальных запасов"</t>
  </si>
  <si>
    <t>статья 340 "Увеличение стоимости материальных запасов"</t>
  </si>
  <si>
    <t>Дети</t>
  </si>
  <si>
    <t>Родительская плата 1 дня, руб.</t>
  </si>
  <si>
    <t>Кол-во дней</t>
  </si>
  <si>
    <t>Итого, руб.</t>
  </si>
  <si>
    <t>Итого</t>
  </si>
  <si>
    <t>ДОХОД : Родительская плата</t>
  </si>
  <si>
    <t xml:space="preserve">Остаток средств </t>
  </si>
  <si>
    <t>РАСХОД:</t>
  </si>
  <si>
    <t>Питание детей</t>
  </si>
  <si>
    <t>Стоимость питания 1 дня, руб.</t>
  </si>
  <si>
    <t>кол-во детей всего</t>
  </si>
  <si>
    <t>Доходы</t>
  </si>
  <si>
    <t>интернет</t>
  </si>
  <si>
    <t>шт.</t>
  </si>
  <si>
    <t>Лабораторные исследования воды бассейна</t>
  </si>
  <si>
    <t>Тех.обслуживание узлов погодного регулирования</t>
  </si>
  <si>
    <t>Тех. обслуживание теплосчетчиков</t>
  </si>
  <si>
    <t>Заправка картриджей</t>
  </si>
  <si>
    <t>Л.Г.Сизова</t>
  </si>
  <si>
    <t>Платные образовательные услуги</t>
  </si>
  <si>
    <t>ИТОГО:</t>
  </si>
  <si>
    <t xml:space="preserve">                                            Расходы:</t>
  </si>
  <si>
    <t>Расчет расходов внебюджета по аналитическому коду  211</t>
  </si>
  <si>
    <t>оплата труда воспит и админ.хоз.персонала</t>
  </si>
  <si>
    <t>Расчет расходов внебюджета по аналитическому коду  213</t>
  </si>
  <si>
    <t>Н.П. Ускова</t>
  </si>
  <si>
    <t xml:space="preserve"> </t>
  </si>
  <si>
    <t>Главный бухгалтер МБДОУ № 56</t>
  </si>
  <si>
    <t>отопление</t>
  </si>
  <si>
    <t>КВт</t>
  </si>
  <si>
    <t xml:space="preserve">                                                                                                              "Увеличение стоимости материальных запасов"</t>
  </si>
  <si>
    <t xml:space="preserve">                                                                                                Расчет расходов бюджета по аналитическому коду  340</t>
  </si>
  <si>
    <t>м 3</t>
  </si>
  <si>
    <t>Договор №  от</t>
  </si>
  <si>
    <t>итого</t>
  </si>
  <si>
    <t xml:space="preserve">Договор №   от </t>
  </si>
  <si>
    <t>6м2</t>
  </si>
  <si>
    <t>тех. обслуживание кнопки</t>
  </si>
  <si>
    <t xml:space="preserve">Договор №            от </t>
  </si>
  <si>
    <t>Договор №          от                       с кем</t>
  </si>
  <si>
    <t>тех. обслуживание пожарной сигнализации</t>
  </si>
  <si>
    <t>тех. обслуживание радиомодема</t>
  </si>
  <si>
    <t xml:space="preserve">Договор №        от </t>
  </si>
  <si>
    <t>м3</t>
  </si>
  <si>
    <t xml:space="preserve">                                                                                                         Расчет расходов бюджета по аналитическому коду  226</t>
  </si>
  <si>
    <t xml:space="preserve">                                                                                                                                                          "Прочие работы, услуги "</t>
  </si>
  <si>
    <t>тревожная кнопка</t>
  </si>
  <si>
    <t xml:space="preserve">Договор №       от </t>
  </si>
  <si>
    <t>утилизация отходов ртутосодержащих ламп</t>
  </si>
  <si>
    <t>медосмотр сотрудников</t>
  </si>
  <si>
    <t>обучение по охране труда и пожарной безопасности</t>
  </si>
  <si>
    <t>чел</t>
  </si>
  <si>
    <t>шт</t>
  </si>
  <si>
    <t>консультативные услуги по сопровождению программы 1 С</t>
  </si>
  <si>
    <t>клиентская лицензия на 1 рабместо</t>
  </si>
  <si>
    <t xml:space="preserve">работа специалиста </t>
  </si>
  <si>
    <t>час.</t>
  </si>
  <si>
    <t>электронная отчетность</t>
  </si>
  <si>
    <t>вызов специалиста по установке ключа</t>
  </si>
  <si>
    <t xml:space="preserve">кадастровый номер  58:29:02 012 003:0002 </t>
  </si>
  <si>
    <t xml:space="preserve">кадастровый номер   58:29:02 012 002:0020 </t>
  </si>
  <si>
    <t>перевыпуск сертификата ЭЦП</t>
  </si>
  <si>
    <t xml:space="preserve">госпошлина </t>
  </si>
  <si>
    <t xml:space="preserve">                                                                                                                                             "Прочие расходы"</t>
  </si>
  <si>
    <t xml:space="preserve">                                                                                 Расчет расходов бюджета по аналитическому коду  290</t>
  </si>
  <si>
    <t>ГВС</t>
  </si>
  <si>
    <t>Повышение квалификации педработников</t>
  </si>
  <si>
    <t xml:space="preserve">                                                                                                                                                                          "Прочие работы, услуги "</t>
  </si>
  <si>
    <t xml:space="preserve">                                                                                                                          Расчет расходов бюджета по аналитическому коду  226</t>
  </si>
  <si>
    <t>Приобретение пособия для детей</t>
  </si>
  <si>
    <t>Родительская плата                1 дня, руб.</t>
  </si>
  <si>
    <t xml:space="preserve">                                                                                                                                            Расчет расходов бюджета по аналитическому коду  340</t>
  </si>
  <si>
    <t xml:space="preserve">свободные нерегулируемые цены </t>
  </si>
  <si>
    <t>ХВС</t>
  </si>
  <si>
    <t>Канализация</t>
  </si>
  <si>
    <t>налог на имущество 2,2% от остаточной стоимости ОС</t>
  </si>
  <si>
    <t>04.02.000</t>
  </si>
  <si>
    <t>974  0701  1212102  611</t>
  </si>
  <si>
    <t xml:space="preserve">                                                                                                                                     974  0701  1212102  611</t>
  </si>
  <si>
    <t>Дезинсекция помещения</t>
  </si>
  <si>
    <t>кв.м</t>
  </si>
  <si>
    <t xml:space="preserve">Договор №     от    </t>
  </si>
  <si>
    <t>Гидравлические испытания трубопроводов системы отопления, промывка</t>
  </si>
  <si>
    <t>Противопожарные мероприятия</t>
  </si>
  <si>
    <t>Замер сопротивления изоляции</t>
  </si>
  <si>
    <t xml:space="preserve">Договор №    от </t>
  </si>
  <si>
    <t>здан</t>
  </si>
  <si>
    <t xml:space="preserve">Поверка весов и гирь </t>
  </si>
  <si>
    <t xml:space="preserve">Договор №     от </t>
  </si>
  <si>
    <t>Утилизация отходов ртутосодержащих ламп</t>
  </si>
  <si>
    <t>Аттестация рабочих мест</t>
  </si>
  <si>
    <t xml:space="preserve">Договоор №     от </t>
  </si>
  <si>
    <t>раб.ме</t>
  </si>
  <si>
    <t>руб</t>
  </si>
  <si>
    <t>Заведующий МБДОУ № 56</t>
  </si>
  <si>
    <t xml:space="preserve">Договор  от </t>
  </si>
  <si>
    <t xml:space="preserve">Договор   от </t>
  </si>
  <si>
    <t xml:space="preserve">                                                                                                                                                    "Увеличение стоимости материальных запасов"</t>
  </si>
  <si>
    <t xml:space="preserve">                                                                                                                          Расчет расходов бюджета по аналитическому коду  340</t>
  </si>
  <si>
    <t xml:space="preserve">                                                                                                                                     "Увеличение стоимости материальных запасов"</t>
  </si>
  <si>
    <t>,</t>
  </si>
  <si>
    <t>из сметы</t>
  </si>
  <si>
    <t xml:space="preserve">                                                                                 Расчет расходов бюджета по аналитическому коду  340</t>
  </si>
  <si>
    <t xml:space="preserve">                                                                                                                                             "Увеличение стоимости материальных запасов"</t>
  </si>
  <si>
    <t xml:space="preserve">    материальные запасы</t>
  </si>
  <si>
    <t xml:space="preserve">     расшифровка подписи</t>
  </si>
  <si>
    <t xml:space="preserve">      расшифровка подписи</t>
  </si>
  <si>
    <t>Оценка качества огнезащитных работ</t>
  </si>
  <si>
    <t>Поверка теплосчетчиков</t>
  </si>
  <si>
    <t>Тех.обслуживание видио наблюдения</t>
  </si>
  <si>
    <t>97244.40.</t>
  </si>
  <si>
    <t>"Развивайка "</t>
  </si>
  <si>
    <t>"Фантазия"</t>
  </si>
  <si>
    <t>"Забавушка"</t>
  </si>
  <si>
    <t>"Здоровячок"</t>
  </si>
  <si>
    <t>"Занимательная математика"</t>
  </si>
  <si>
    <t xml:space="preserve">"Говорушка"
</t>
  </si>
  <si>
    <t>"Умелые ручки"</t>
  </si>
  <si>
    <t>"Речевечок"</t>
  </si>
  <si>
    <t>"Веселые ритмы"</t>
  </si>
  <si>
    <t>"Маленькие звездочки"</t>
  </si>
  <si>
    <t>"Всезнайка"</t>
  </si>
  <si>
    <t>"Малыши-крепыши"</t>
  </si>
  <si>
    <t>Малыши-крепыши</t>
  </si>
  <si>
    <t>Кол-во детей со 100%-ной оплатой(до 3-х лет)</t>
  </si>
  <si>
    <t>Кол-во детей со 100%-ной оплатой(от 3-х до 7 лет)</t>
  </si>
  <si>
    <t>освобожденные от оплаты на 100 %( до 3-х лет)</t>
  </si>
  <si>
    <t>освобожденные от оплаты на 100 %(от 3-х до 7 лет)</t>
  </si>
  <si>
    <t>освобожденные от оплаты на 25 % (до 3-х лет)</t>
  </si>
  <si>
    <t>освобожденные от оплаты на 25 % (от 3-х до 7 лет)</t>
  </si>
  <si>
    <t>освобожденные от оплаты на 50 %(до 3-х лет)</t>
  </si>
  <si>
    <t>освобожденные от оплаты на 50 %(от 3-х до 7 лет)</t>
  </si>
  <si>
    <r>
      <t xml:space="preserve">Остаток средств на 01.01.2017г. продукты питания                                                                                 </t>
    </r>
    <r>
      <rPr>
        <b/>
        <sz val="10"/>
        <rFont val="Times New Roman CE"/>
        <family val="0"/>
      </rPr>
      <t xml:space="preserve">  </t>
    </r>
  </si>
  <si>
    <t>Питание</t>
  </si>
  <si>
    <t>Кол-во сотрудников</t>
  </si>
  <si>
    <t>Стоимость</t>
  </si>
  <si>
    <t>974  0701  111 1210121020  611</t>
  </si>
  <si>
    <t>974  0701  112 1210121020  611</t>
  </si>
  <si>
    <t>974  0701  119 1210121020  611</t>
  </si>
  <si>
    <t>974  0701  244 1210121020  611</t>
  </si>
  <si>
    <t>974  0701  851 1210121020  611</t>
  </si>
  <si>
    <t xml:space="preserve">                                                                                                                                                                974  0701  111 1210376210 S353</t>
  </si>
  <si>
    <t xml:space="preserve">                                                                                                                                                                974  0701  119 1210376210 S353</t>
  </si>
  <si>
    <t xml:space="preserve">                                                                                                                                                                974  0701  244 1210376210 S353</t>
  </si>
  <si>
    <t>инв</t>
  </si>
  <si>
    <t>освобожденные от оплаты на 50 % (до 3-х лет)</t>
  </si>
  <si>
    <t>освобожденные от оплаты на 50% (от 3-х до 7 лет)</t>
  </si>
  <si>
    <t>освобожденные от оплаты на 50 % (от 3-х до 7 лет)</t>
  </si>
  <si>
    <t>один. матери</t>
  </si>
  <si>
    <t xml:space="preserve">многодет </t>
  </si>
  <si>
    <t xml:space="preserve">                                       974 0701 244 1210821090 612</t>
  </si>
  <si>
    <t>РАСШИФРОВКА К ПЛАНУ ФИНАНСОВО-ХОЗЯЙСТВЕННОЙ ДЕЯТЕЛЬНОСТИ  НА   2019 год</t>
  </si>
  <si>
    <t xml:space="preserve">РАСШИФРОВКА К ПЛАНУ ФИНАНСОВО-ХОЗЯЙСТВЕННОЙ ДЕЯТЕЛЬНОСТИ НА   2019 год </t>
  </si>
  <si>
    <t xml:space="preserve">РАСШИФРОВКА К ПЛАНУ ФИНАНСОВО-ХОЗЯЙСТВЕННОЙ ДЕЯТЕЛЬНОСТИ НА  2019 год </t>
  </si>
  <si>
    <t>РАСШИФРОВКА К ПЛАНУ ФИНАНСОВО-ХОЗЯЙСТВЕННОЙ ДЕЯТЕЛЬНОСТИ  НА  2019 год</t>
  </si>
  <si>
    <t xml:space="preserve">РАСШИФРОВКА К ПЛАНУ ФИНАНСОВО-ХОЗЯЙСТВЕННОЙ ДЕЯТЕЛЬНОСТИ  НА  2019 год </t>
  </si>
  <si>
    <t xml:space="preserve">РАСШИФРОВКА К ПЛАНУ ФИНАНСОВО-ХОЗЯЙСТВЕННОЙ ДЕЯТЕЛЬНОСТИ  НА  2019 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</si>
</sst>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00"/>
    <numFmt numFmtId="167" formatCode="0.0"/>
    <numFmt numFmtId="168" formatCode="0.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0.000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u val="single"/>
      <sz val="10"/>
      <name val="Times New Roman CE"/>
      <family val="0"/>
    </font>
    <font>
      <sz val="9"/>
      <name val="Times New Roman CE"/>
      <family val="0"/>
    </font>
    <font>
      <sz val="7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 CE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2" fontId="2" fillId="0" borderId="30" xfId="0" applyNumberFormat="1" applyFont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32" xfId="0" applyFont="1" applyBorder="1" applyAlignment="1" applyProtection="1">
      <alignment/>
      <protection/>
    </xf>
    <xf numFmtId="0" fontId="4" fillId="0" borderId="32" xfId="0" applyFont="1" applyBorder="1" applyAlignment="1">
      <alignment/>
    </xf>
    <xf numFmtId="0" fontId="4" fillId="0" borderId="32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34" xfId="0" applyFont="1" applyBorder="1" applyAlignment="1">
      <alignment horizontal="left"/>
    </xf>
    <xf numFmtId="0" fontId="0" fillId="0" borderId="3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3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2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12" xfId="0" applyNumberFormat="1" applyFont="1" applyBorder="1" applyAlignment="1">
      <alignment horizontal="right"/>
    </xf>
    <xf numFmtId="0" fontId="0" fillId="0" borderId="1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/>
      <protection locked="0"/>
    </xf>
    <xf numFmtId="168" fontId="0" fillId="10" borderId="13" xfId="0" applyNumberForma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2" fontId="2" fillId="1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/>
      <protection locked="0"/>
    </xf>
    <xf numFmtId="2" fontId="0" fillId="10" borderId="13" xfId="0" applyNumberForma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10" fillId="0" borderId="31" xfId="0" applyFont="1" applyFill="1" applyBorder="1" applyAlignment="1" applyProtection="1">
      <alignment horizontal="left"/>
      <protection locked="0"/>
    </xf>
    <xf numFmtId="0" fontId="10" fillId="0" borderId="29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2" fontId="2" fillId="0" borderId="44" xfId="0" applyNumberFormat="1" applyFont="1" applyFill="1" applyBorder="1" applyAlignment="1" applyProtection="1">
      <alignment/>
      <protection locked="0"/>
    </xf>
    <xf numFmtId="2" fontId="2" fillId="0" borderId="3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Alignment="1">
      <alignment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16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10" borderId="27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47" xfId="0" applyFill="1" applyBorder="1" applyAlignment="1" applyProtection="1">
      <alignment/>
      <protection locked="0"/>
    </xf>
    <xf numFmtId="0" fontId="0" fillId="10" borderId="13" xfId="0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10" borderId="22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24" xfId="0" applyFill="1" applyBorder="1" applyAlignment="1" applyProtection="1">
      <alignment/>
      <protection locked="0"/>
    </xf>
    <xf numFmtId="2" fontId="2" fillId="10" borderId="30" xfId="0" applyNumberFormat="1" applyFont="1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10" borderId="0" xfId="0" applyFont="1" applyFill="1" applyBorder="1" applyAlignment="1" applyProtection="1">
      <alignment/>
      <protection locked="0"/>
    </xf>
    <xf numFmtId="0" fontId="11" fillId="0" borderId="26" xfId="0" applyFont="1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/>
      <protection locked="0"/>
    </xf>
    <xf numFmtId="0" fontId="11" fillId="0" borderId="33" xfId="0" applyFont="1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10" borderId="40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horizontal="left"/>
      <protection locked="0"/>
    </xf>
    <xf numFmtId="10" fontId="0" fillId="0" borderId="24" xfId="0" applyNumberForma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1" fillId="0" borderId="50" xfId="0" applyFont="1" applyFill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right"/>
      <protection locked="0"/>
    </xf>
    <xf numFmtId="0" fontId="0" fillId="10" borderId="14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47" xfId="0" applyFont="1" applyFill="1" applyBorder="1" applyAlignment="1" applyProtection="1">
      <alignment/>
      <protection locked="0"/>
    </xf>
    <xf numFmtId="10" fontId="0" fillId="0" borderId="13" xfId="0" applyNumberFormat="1" applyFill="1" applyBorder="1" applyAlignment="1" applyProtection="1">
      <alignment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6" fillId="0" borderId="2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/>
      <protection locked="0"/>
    </xf>
    <xf numFmtId="0" fontId="8" fillId="0" borderId="47" xfId="0" applyFont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0" fontId="0" fillId="0" borderId="54" xfId="0" applyFill="1" applyBorder="1" applyAlignment="1" applyProtection="1">
      <alignment/>
      <protection/>
    </xf>
    <xf numFmtId="0" fontId="0" fillId="10" borderId="55" xfId="0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2" fontId="4" fillId="0" borderId="32" xfId="0" applyNumberFormat="1" applyFont="1" applyBorder="1" applyAlignment="1" applyProtection="1">
      <alignment/>
      <protection/>
    </xf>
    <xf numFmtId="2" fontId="6" fillId="0" borderId="32" xfId="0" applyNumberFormat="1" applyFont="1" applyBorder="1" applyAlignment="1">
      <alignment/>
    </xf>
    <xf numFmtId="0" fontId="0" fillId="10" borderId="11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2" fontId="0" fillId="10" borderId="10" xfId="0" applyNumberFormat="1" applyFill="1" applyBorder="1" applyAlignment="1" applyProtection="1">
      <alignment/>
      <protection locked="0"/>
    </xf>
    <xf numFmtId="1" fontId="0" fillId="10" borderId="0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11" fillId="33" borderId="37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56" xfId="0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51" xfId="0" applyFill="1" applyBorder="1" applyAlignment="1" applyProtection="1">
      <alignment/>
      <protection locked="0"/>
    </xf>
    <xf numFmtId="1" fontId="2" fillId="10" borderId="30" xfId="0" applyNumberFormat="1" applyFont="1" applyFill="1" applyBorder="1" applyAlignment="1" applyProtection="1">
      <alignment horizontal="right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1" xfId="0" applyBorder="1" applyAlignment="1">
      <alignment/>
    </xf>
    <xf numFmtId="0" fontId="11" fillId="0" borderId="53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" fontId="6" fillId="0" borderId="32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32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/>
    </xf>
    <xf numFmtId="0" fontId="0" fillId="10" borderId="11" xfId="0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/>
      <protection locked="0"/>
    </xf>
    <xf numFmtId="1" fontId="2" fillId="10" borderId="30" xfId="0" applyNumberFormat="1" applyFont="1" applyFill="1" applyBorder="1" applyAlignment="1" applyProtection="1">
      <alignment horizontal="right"/>
      <protection locked="0"/>
    </xf>
    <xf numFmtId="2" fontId="2" fillId="10" borderId="30" xfId="0" applyNumberFormat="1" applyFont="1" applyFill="1" applyBorder="1" applyAlignment="1" applyProtection="1">
      <alignment horizontal="right"/>
      <protection locked="0"/>
    </xf>
    <xf numFmtId="0" fontId="13" fillId="0" borderId="26" xfId="0" applyFont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10" borderId="13" xfId="0" applyFill="1" applyBorder="1" applyAlignment="1" applyProtection="1">
      <alignment/>
      <protection locked="0"/>
    </xf>
    <xf numFmtId="0" fontId="17" fillId="0" borderId="32" xfId="61" applyFont="1" applyBorder="1" applyAlignment="1">
      <alignment horizontal="center" vertical="center" wrapText="1"/>
      <protection/>
    </xf>
    <xf numFmtId="0" fontId="18" fillId="0" borderId="32" xfId="61" applyFont="1" applyBorder="1" applyAlignment="1">
      <alignment horizontal="center" vertical="center" wrapText="1"/>
      <protection/>
    </xf>
    <xf numFmtId="2" fontId="3" fillId="0" borderId="30" xfId="0" applyNumberFormat="1" applyFont="1" applyFill="1" applyBorder="1" applyAlignment="1" applyProtection="1">
      <alignment/>
      <protection/>
    </xf>
    <xf numFmtId="2" fontId="40" fillId="0" borderId="58" xfId="61" applyNumberFormat="1" applyFill="1" applyBorder="1" applyProtection="1">
      <alignment/>
      <protection/>
    </xf>
    <xf numFmtId="2" fontId="40" fillId="0" borderId="56" xfId="61" applyNumberFormat="1" applyFill="1" applyBorder="1" applyProtection="1">
      <alignment/>
      <protection/>
    </xf>
    <xf numFmtId="2" fontId="6" fillId="0" borderId="32" xfId="0" applyNumberFormat="1" applyFont="1" applyBorder="1" applyAlignment="1" applyProtection="1">
      <alignment/>
      <protection/>
    </xf>
    <xf numFmtId="0" fontId="0" fillId="10" borderId="11" xfId="0" applyFill="1" applyBorder="1" applyAlignment="1" applyProtection="1">
      <alignment horizontal="center"/>
      <protection locked="0"/>
    </xf>
    <xf numFmtId="0" fontId="18" fillId="0" borderId="31" xfId="61" applyFont="1" applyBorder="1" applyAlignment="1">
      <alignment vertical="center" wrapText="1"/>
      <protection/>
    </xf>
    <xf numFmtId="0" fontId="18" fillId="0" borderId="28" xfId="61" applyFont="1" applyBorder="1" applyAlignment="1">
      <alignment vertical="center" wrapText="1"/>
      <protection/>
    </xf>
    <xf numFmtId="2" fontId="0" fillId="33" borderId="56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1" fillId="0" borderId="0" xfId="0" applyFont="1" applyFill="1" applyBorder="1" applyAlignment="1" applyProtection="1">
      <alignment/>
      <protection locked="0"/>
    </xf>
    <xf numFmtId="2" fontId="0" fillId="10" borderId="0" xfId="0" applyNumberFormat="1" applyFill="1" applyBorder="1" applyAlignment="1" applyProtection="1">
      <alignment/>
      <protection locked="0"/>
    </xf>
    <xf numFmtId="0" fontId="59" fillId="0" borderId="33" xfId="61" applyFont="1" applyBorder="1" applyAlignment="1">
      <alignment horizontal="left" vertical="center" wrapText="1"/>
      <protection/>
    </xf>
    <xf numFmtId="0" fontId="59" fillId="0" borderId="10" xfId="61" applyFont="1" applyBorder="1" applyAlignment="1">
      <alignment horizontal="left" vertical="center" wrapText="1"/>
      <protection/>
    </xf>
    <xf numFmtId="0" fontId="59" fillId="0" borderId="32" xfId="61" applyFont="1" applyBorder="1" applyAlignment="1">
      <alignment horizontal="center" vertical="center" wrapText="1"/>
      <protection/>
    </xf>
    <xf numFmtId="0" fontId="59" fillId="0" borderId="32" xfId="61" applyFont="1" applyBorder="1" applyAlignment="1">
      <alignment horizontal="center" vertical="center" wrapText="1"/>
      <protection/>
    </xf>
    <xf numFmtId="0" fontId="60" fillId="0" borderId="32" xfId="61" applyFont="1" applyBorder="1">
      <alignment/>
      <protection/>
    </xf>
    <xf numFmtId="2" fontId="60" fillId="0" borderId="32" xfId="61" applyNumberFormat="1" applyFont="1" applyBorder="1">
      <alignment/>
      <protection/>
    </xf>
    <xf numFmtId="0" fontId="60" fillId="0" borderId="32" xfId="61" applyFont="1" applyBorder="1">
      <alignment/>
      <protection/>
    </xf>
    <xf numFmtId="2" fontId="60" fillId="0" borderId="32" xfId="61" applyNumberFormat="1" applyFont="1" applyBorder="1">
      <alignment/>
      <protection/>
    </xf>
    <xf numFmtId="1" fontId="17" fillId="0" borderId="32" xfId="61" applyNumberFormat="1" applyFont="1" applyBorder="1" applyAlignment="1" applyProtection="1">
      <alignment/>
      <protection locked="0"/>
    </xf>
    <xf numFmtId="1" fontId="17" fillId="0" borderId="60" xfId="61" applyNumberFormat="1" applyFont="1" applyBorder="1" applyAlignment="1" applyProtection="1">
      <alignment/>
      <protection locked="0"/>
    </xf>
    <xf numFmtId="1" fontId="4" fillId="0" borderId="32" xfId="0" applyNumberFormat="1" applyFont="1" applyBorder="1" applyAlignment="1" applyProtection="1">
      <alignment/>
      <protection locked="0"/>
    </xf>
    <xf numFmtId="0" fontId="17" fillId="0" borderId="32" xfId="61" applyFont="1" applyBorder="1" applyAlignment="1" applyProtection="1">
      <alignment/>
      <protection locked="0"/>
    </xf>
    <xf numFmtId="2" fontId="19" fillId="0" borderId="32" xfId="61" applyNumberFormat="1" applyFont="1" applyBorder="1" applyAlignment="1">
      <alignment horizontal="right"/>
      <protection/>
    </xf>
    <xf numFmtId="0" fontId="19" fillId="0" borderId="32" xfId="61" applyFont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2" fontId="0" fillId="10" borderId="10" xfId="0" applyNumberFormat="1" applyFill="1" applyBorder="1" applyAlignment="1" applyProtection="1">
      <alignment/>
      <protection locked="0"/>
    </xf>
    <xf numFmtId="168" fontId="0" fillId="10" borderId="13" xfId="0" applyNumberFormat="1" applyFill="1" applyBorder="1" applyAlignment="1" applyProtection="1">
      <alignment/>
      <protection locked="0"/>
    </xf>
    <xf numFmtId="0" fontId="0" fillId="10" borderId="13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/>
    </xf>
    <xf numFmtId="2" fontId="0" fillId="0" borderId="48" xfId="0" applyNumberFormat="1" applyFill="1" applyBorder="1" applyAlignment="1" applyProtection="1">
      <alignment horizontal="center"/>
      <protection/>
    </xf>
    <xf numFmtId="0" fontId="0" fillId="10" borderId="27" xfId="0" applyFill="1" applyBorder="1" applyAlignment="1" applyProtection="1">
      <alignment horizontal="center"/>
      <protection locked="0"/>
    </xf>
    <xf numFmtId="0" fontId="0" fillId="10" borderId="4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0" fontId="0" fillId="0" borderId="29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1" fillId="0" borderId="37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left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right"/>
      <protection locked="0"/>
    </xf>
    <xf numFmtId="2" fontId="0" fillId="10" borderId="27" xfId="0" applyNumberFormat="1" applyFill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5" fillId="0" borderId="31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2" fontId="4" fillId="0" borderId="52" xfId="0" applyNumberFormat="1" applyFont="1" applyBorder="1" applyAlignment="1" applyProtection="1">
      <alignment horizontal="center"/>
      <protection/>
    </xf>
    <xf numFmtId="2" fontId="4" fillId="0" borderId="53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center"/>
      <protection/>
    </xf>
    <xf numFmtId="2" fontId="4" fillId="0" borderId="47" xfId="0" applyNumberFormat="1" applyFont="1" applyBorder="1" applyAlignment="1" applyProtection="1">
      <alignment horizontal="center"/>
      <protection/>
    </xf>
    <xf numFmtId="2" fontId="0" fillId="0" borderId="20" xfId="0" applyNumberFormat="1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17" fillId="0" borderId="22" xfId="61" applyFont="1" applyBorder="1" applyAlignment="1">
      <alignment horizontal="left" vertical="center" wrapText="1"/>
      <protection/>
    </xf>
    <xf numFmtId="0" fontId="17" fillId="0" borderId="10" xfId="61" applyFont="1" applyBorder="1" applyAlignment="1">
      <alignment horizontal="left" vertical="center" wrapText="1"/>
      <protection/>
    </xf>
    <xf numFmtId="0" fontId="4" fillId="0" borderId="6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32" xfId="0" applyNumberFormat="1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2" fontId="4" fillId="0" borderId="32" xfId="0" applyNumberFormat="1" applyFont="1" applyBorder="1" applyAlignment="1" applyProtection="1">
      <alignment horizontal="center"/>
      <protection/>
    </xf>
    <xf numFmtId="2" fontId="0" fillId="0" borderId="62" xfId="0" applyNumberForma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7" fillId="0" borderId="33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8" fillId="0" borderId="33" xfId="61" applyFont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8" fillId="0" borderId="33" xfId="61" applyFont="1" applyBorder="1" applyAlignment="1">
      <alignment horizontal="left" vertical="center" wrapText="1"/>
      <protection/>
    </xf>
    <xf numFmtId="0" fontId="18" fillId="0" borderId="10" xfId="61" applyFont="1" applyBorder="1" applyAlignment="1">
      <alignment horizontal="left" vertical="center" wrapText="1"/>
      <protection/>
    </xf>
    <xf numFmtId="0" fontId="40" fillId="0" borderId="32" xfId="61" applyFill="1" applyBorder="1" applyAlignment="1" applyProtection="1">
      <alignment horizontal="center"/>
      <protection locked="0"/>
    </xf>
    <xf numFmtId="0" fontId="59" fillId="0" borderId="33" xfId="61" applyFont="1" applyBorder="1" applyAlignment="1">
      <alignment horizontal="left" vertical="center" wrapText="1"/>
      <protection/>
    </xf>
    <xf numFmtId="0" fontId="59" fillId="0" borderId="10" xfId="61" applyFont="1" applyBorder="1" applyAlignment="1">
      <alignment horizontal="left" vertical="center" wrapText="1"/>
      <protection/>
    </xf>
    <xf numFmtId="0" fontId="59" fillId="0" borderId="33" xfId="61" applyFont="1" applyBorder="1" applyAlignment="1">
      <alignment horizontal="left" vertical="top" wrapText="1"/>
      <protection/>
    </xf>
    <xf numFmtId="0" fontId="59" fillId="0" borderId="10" xfId="61" applyFont="1" applyBorder="1" applyAlignment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49" fontId="4" fillId="0" borderId="12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2" fontId="17" fillId="0" borderId="33" xfId="61" applyNumberFormat="1" applyFont="1" applyBorder="1" applyAlignment="1">
      <alignment horizontal="right"/>
      <protection/>
    </xf>
    <xf numFmtId="2" fontId="17" fillId="0" borderId="10" xfId="61" applyNumberFormat="1" applyFont="1" applyBorder="1" applyAlignment="1">
      <alignment horizontal="right"/>
      <protection/>
    </xf>
    <xf numFmtId="2" fontId="17" fillId="0" borderId="32" xfId="61" applyNumberFormat="1" applyFont="1" applyBorder="1" applyAlignment="1">
      <alignment horizontal="right"/>
      <protection/>
    </xf>
    <xf numFmtId="2" fontId="6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6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" fontId="4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 applyProtection="1">
      <alignment horizontal="center"/>
      <protection/>
    </xf>
    <xf numFmtId="2" fontId="4" fillId="0" borderId="33" xfId="0" applyNumberFormat="1" applyFont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22" xfId="61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 2 4" xfId="59"/>
    <cellStyle name="Обычный 3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Q327"/>
  <sheetViews>
    <sheetView tabSelected="1" view="pageBreakPreview" zoomScaleSheetLayoutView="100" zoomScalePageLayoutView="0" workbookViewId="0" topLeftCell="E318">
      <selection activeCell="M29" sqref="M29:N29"/>
    </sheetView>
  </sheetViews>
  <sheetFormatPr defaultColWidth="9.00390625" defaultRowHeight="12.75"/>
  <cols>
    <col min="2" max="2" width="17.125" style="0" customWidth="1"/>
    <col min="4" max="4" width="7.875" style="0" customWidth="1"/>
    <col min="8" max="8" width="5.125" style="0" customWidth="1"/>
    <col min="10" max="10" width="2.25390625" style="0" customWidth="1"/>
    <col min="11" max="11" width="15.75390625" style="0" customWidth="1"/>
    <col min="12" max="12" width="6.125" style="0" customWidth="1"/>
    <col min="13" max="13" width="2.875" style="0" customWidth="1"/>
    <col min="14" max="14" width="13.875" style="0" customWidth="1"/>
    <col min="15" max="15" width="18.75390625" style="0" customWidth="1"/>
    <col min="16" max="16" width="18.125" style="0" customWidth="1"/>
    <col min="17" max="17" width="11.875" style="0" customWidth="1"/>
  </cols>
  <sheetData>
    <row r="3" spans="2:15" ht="16.5" customHeight="1">
      <c r="B3" s="329" t="s">
        <v>184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2:15" ht="10.5" customHeight="1" hidden="1"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2:15" ht="10.5" customHeight="1" hidden="1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2:15" ht="10.5" customHeight="1" hidden="1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2:15" ht="10.5" customHeight="1" hidden="1"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2:15" ht="10.5" customHeight="1" hidden="1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2:15" ht="10.5" customHeight="1" hidden="1"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2:15" ht="10.5" customHeight="1" hidden="1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2:15" ht="10.5" customHeight="1" hidden="1"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2:15" ht="10.5" customHeight="1" hidden="1"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</row>
    <row r="13" spans="2:15" ht="10.5" customHeight="1" hidden="1"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</row>
    <row r="14" spans="2:15" ht="10.5" customHeight="1" hidden="1"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</row>
    <row r="15" spans="2:15" ht="10.5" customHeight="1" hidden="1"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2:15" ht="10.5" customHeight="1" hidden="1"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2:15" ht="10.5" customHeight="1" hidden="1"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2:15" ht="10.5" customHeight="1" hidden="1"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2:15" ht="10.5" customHeight="1" hidden="1"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2:15" ht="13.5" customHeight="1"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2:15" ht="13.5" customHeight="1">
      <c r="B21" s="316" t="s">
        <v>18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</row>
    <row r="22" spans="2:15" ht="13.5" customHeight="1">
      <c r="B22" s="310" t="s">
        <v>20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</row>
    <row r="23" spans="2:15" ht="13.5" customHeight="1">
      <c r="B23" s="310" t="s">
        <v>169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</row>
    <row r="24" spans="2:15" ht="14.25" customHeight="1" thickBo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 t="s">
        <v>8</v>
      </c>
    </row>
    <row r="25" spans="2:17" ht="14.25" customHeight="1" thickBo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251">
        <f>M29</f>
        <v>1553652</v>
      </c>
      <c r="P25">
        <v>1553652</v>
      </c>
      <c r="Q25" s="220">
        <f>O25-P25</f>
        <v>0</v>
      </c>
    </row>
    <row r="26" spans="2:15" ht="16.5" customHeight="1" thickBot="1">
      <c r="B26" s="38"/>
      <c r="C26" s="74"/>
      <c r="D26" s="303">
        <v>129471</v>
      </c>
      <c r="E26" s="304"/>
      <c r="F26" s="304"/>
      <c r="G26" s="39" t="s">
        <v>2</v>
      </c>
      <c r="H26" s="205">
        <v>12</v>
      </c>
      <c r="I26" s="39" t="s">
        <v>3</v>
      </c>
      <c r="J26" s="39" t="s">
        <v>6</v>
      </c>
      <c r="K26" s="74"/>
      <c r="L26" s="74"/>
      <c r="M26" s="301">
        <f>D26*H26</f>
        <v>1553652</v>
      </c>
      <c r="N26" s="302"/>
      <c r="O26" s="33"/>
    </row>
    <row r="27" spans="2:15" ht="17.25" customHeight="1" hidden="1" thickBot="1">
      <c r="B27" s="75"/>
      <c r="C27" s="7"/>
      <c r="D27" s="303"/>
      <c r="E27" s="304"/>
      <c r="F27" s="304"/>
      <c r="G27" s="39"/>
      <c r="H27" s="205"/>
      <c r="I27" s="39"/>
      <c r="J27" s="39"/>
      <c r="K27" s="71"/>
      <c r="L27" s="73" t="s">
        <v>6</v>
      </c>
      <c r="M27" s="301">
        <f>D27*H27</f>
        <v>0</v>
      </c>
      <c r="N27" s="302"/>
      <c r="O27" s="25"/>
    </row>
    <row r="28" spans="2:15" ht="14.25" customHeight="1" hidden="1" thickBot="1">
      <c r="B28" s="30"/>
      <c r="C28" s="12"/>
      <c r="D28" s="303"/>
      <c r="E28" s="303"/>
      <c r="F28" s="303"/>
      <c r="G28" s="8"/>
      <c r="H28" s="249"/>
      <c r="I28" s="8"/>
      <c r="J28" s="8"/>
      <c r="K28" s="71"/>
      <c r="L28" s="73" t="s">
        <v>6</v>
      </c>
      <c r="M28" s="301">
        <f>D28*H28</f>
        <v>0</v>
      </c>
      <c r="N28" s="302"/>
      <c r="O28" s="25"/>
    </row>
    <row r="29" spans="2:15" ht="13.5" thickBot="1">
      <c r="B29" s="27"/>
      <c r="C29" s="28"/>
      <c r="D29" s="327"/>
      <c r="E29" s="327"/>
      <c r="F29" s="327"/>
      <c r="G29" s="28"/>
      <c r="H29" s="28"/>
      <c r="I29" s="28"/>
      <c r="J29" s="28"/>
      <c r="K29" s="72"/>
      <c r="L29" s="72"/>
      <c r="M29" s="348">
        <f>M26+M27+M28</f>
        <v>1553652</v>
      </c>
      <c r="N29" s="304"/>
      <c r="O29" s="29"/>
    </row>
    <row r="30" spans="2:15" ht="15.7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2:15" ht="12.75">
      <c r="B31" s="316" t="s">
        <v>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</row>
    <row r="32" spans="2:15" ht="12.75">
      <c r="B32" s="310" t="s">
        <v>21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</row>
    <row r="33" spans="2:15" ht="12.75">
      <c r="B33" s="310" t="s">
        <v>170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</row>
    <row r="34" spans="2:15" ht="13.5" thickBo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 t="s">
        <v>8</v>
      </c>
    </row>
    <row r="35" spans="2:17" ht="13.5" thickBot="1"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5"/>
      <c r="O35" s="251">
        <f>N37</f>
        <v>9000</v>
      </c>
      <c r="P35" s="130">
        <v>9000</v>
      </c>
      <c r="Q35" s="220">
        <f>O35-P35</f>
        <v>0</v>
      </c>
    </row>
    <row r="36" spans="2:15" ht="12.75">
      <c r="B36" s="38"/>
      <c r="C36" s="39"/>
      <c r="D36" s="146"/>
      <c r="E36" s="39"/>
      <c r="F36" s="39"/>
      <c r="G36" s="157"/>
      <c r="H36" s="39"/>
      <c r="I36" s="39"/>
      <c r="J36" s="39"/>
      <c r="K36" s="146"/>
      <c r="L36" s="39"/>
      <c r="M36" s="39"/>
      <c r="N36" s="158"/>
      <c r="O36" s="59"/>
    </row>
    <row r="37" spans="2:15" ht="13.5" thickBot="1">
      <c r="B37" s="31"/>
      <c r="C37" s="32"/>
      <c r="D37" s="155">
        <v>15</v>
      </c>
      <c r="E37" s="32"/>
      <c r="F37" s="32" t="s">
        <v>7</v>
      </c>
      <c r="G37" s="88" t="s">
        <v>2</v>
      </c>
      <c r="H37" s="32">
        <v>50</v>
      </c>
      <c r="I37" s="32" t="s">
        <v>8</v>
      </c>
      <c r="J37" s="32" t="s">
        <v>2</v>
      </c>
      <c r="K37" s="155">
        <v>12</v>
      </c>
      <c r="L37" s="32" t="s">
        <v>3</v>
      </c>
      <c r="M37" s="32" t="s">
        <v>6</v>
      </c>
      <c r="N37" s="130">
        <f>D37*H37*K37</f>
        <v>9000</v>
      </c>
      <c r="O37" s="145"/>
    </row>
    <row r="38" spans="2:15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2.75">
      <c r="B39" s="316" t="s">
        <v>22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</row>
    <row r="40" spans="2:15" ht="12.75">
      <c r="B40" s="310" t="s">
        <v>23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</row>
    <row r="41" spans="2:15" ht="12.75">
      <c r="B41" s="310" t="s">
        <v>171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</row>
    <row r="42" spans="2:15" ht="13.5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 t="s">
        <v>8</v>
      </c>
    </row>
    <row r="43" spans="2:17" ht="13.5" thickBot="1"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252">
        <f>F44</f>
        <v>469203</v>
      </c>
      <c r="P43">
        <v>469203</v>
      </c>
      <c r="Q43" s="220">
        <f>O43-P43</f>
        <v>0</v>
      </c>
    </row>
    <row r="44" spans="2:15" ht="12.75">
      <c r="B44" s="45"/>
      <c r="C44" s="328">
        <v>0.302</v>
      </c>
      <c r="D44" s="328"/>
      <c r="E44" s="55"/>
      <c r="F44" s="318">
        <v>469203</v>
      </c>
      <c r="G44" s="319"/>
      <c r="H44" s="319"/>
      <c r="I44" s="319"/>
      <c r="J44" s="319"/>
      <c r="K44" s="319"/>
      <c r="L44" s="319"/>
      <c r="M44" s="319"/>
      <c r="N44" s="320"/>
      <c r="O44" s="33"/>
    </row>
    <row r="45" spans="2:15" ht="12.75">
      <c r="B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/>
    </row>
    <row r="46" spans="2:15" ht="13.5" thickBo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9"/>
    </row>
    <row r="47" spans="2:15" ht="17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s="316" t="s">
        <v>24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</row>
    <row r="49" spans="2:15" ht="12.75">
      <c r="B49" s="310" t="s">
        <v>25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</row>
    <row r="50" spans="2:15" ht="12.75">
      <c r="B50" s="310" t="s">
        <v>172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</row>
    <row r="51" spans="2:15" ht="13.5" thickBo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 t="s">
        <v>8</v>
      </c>
    </row>
    <row r="52" spans="2:17" ht="13.5" thickBo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51">
        <f>N67</f>
        <v>58329</v>
      </c>
      <c r="P52">
        <v>58329</v>
      </c>
      <c r="Q52" s="220">
        <f>O52-P52</f>
        <v>0</v>
      </c>
    </row>
    <row r="53" spans="2:15" ht="12.75">
      <c r="B53" s="322" t="s">
        <v>66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3"/>
    </row>
    <row r="54" spans="2:15" ht="12.75">
      <c r="B54" s="30"/>
      <c r="C54" s="8"/>
      <c r="D54" s="300">
        <v>1</v>
      </c>
      <c r="E54" s="300"/>
      <c r="F54" s="8" t="s">
        <v>0</v>
      </c>
      <c r="G54" s="3" t="s">
        <v>2</v>
      </c>
      <c r="H54" s="300">
        <v>702.1</v>
      </c>
      <c r="I54" s="300"/>
      <c r="J54" s="8" t="s">
        <v>2</v>
      </c>
      <c r="K54" s="147">
        <v>12</v>
      </c>
      <c r="L54" s="8" t="s">
        <v>3</v>
      </c>
      <c r="M54" s="8" t="s">
        <v>6</v>
      </c>
      <c r="N54" s="4">
        <f>D54*H54*K54</f>
        <v>8425.2</v>
      </c>
      <c r="O54" s="25"/>
    </row>
    <row r="55" spans="2:15" ht="12.75" hidden="1">
      <c r="B55" s="24"/>
      <c r="C55" s="6"/>
      <c r="D55" s="300"/>
      <c r="E55" s="300"/>
      <c r="F55" s="6" t="s">
        <v>1</v>
      </c>
      <c r="G55" s="9" t="s">
        <v>2</v>
      </c>
      <c r="H55" s="300"/>
      <c r="I55" s="300"/>
      <c r="J55" s="6" t="s">
        <v>2</v>
      </c>
      <c r="K55" s="147">
        <v>12</v>
      </c>
      <c r="L55" s="6" t="s">
        <v>3</v>
      </c>
      <c r="M55" s="6" t="s">
        <v>6</v>
      </c>
      <c r="N55" s="4">
        <f>D55*H55*K55</f>
        <v>0</v>
      </c>
      <c r="O55" s="25"/>
    </row>
    <row r="56" spans="2:15" ht="12.75" hidden="1">
      <c r="B56" s="30"/>
      <c r="C56" s="8"/>
      <c r="D56" s="300"/>
      <c r="E56" s="300"/>
      <c r="F56" s="8" t="s">
        <v>0</v>
      </c>
      <c r="G56" s="3" t="s">
        <v>2</v>
      </c>
      <c r="H56" s="300"/>
      <c r="I56" s="300"/>
      <c r="J56" s="8" t="s">
        <v>2</v>
      </c>
      <c r="K56" s="147">
        <v>12</v>
      </c>
      <c r="L56" s="8" t="s">
        <v>3</v>
      </c>
      <c r="M56" s="8" t="s">
        <v>6</v>
      </c>
      <c r="N56" s="4">
        <f>D56*H56*K56</f>
        <v>0</v>
      </c>
      <c r="O56" s="25"/>
    </row>
    <row r="57" spans="2:15" ht="12.75" hidden="1">
      <c r="B57" s="30"/>
      <c r="C57" s="8"/>
      <c r="D57" s="300"/>
      <c r="E57" s="300"/>
      <c r="F57" s="8" t="s">
        <v>1</v>
      </c>
      <c r="G57" s="3" t="s">
        <v>2</v>
      </c>
      <c r="H57" s="300"/>
      <c r="I57" s="300"/>
      <c r="J57" s="8" t="s">
        <v>2</v>
      </c>
      <c r="K57" s="147">
        <v>12</v>
      </c>
      <c r="L57" s="8" t="s">
        <v>3</v>
      </c>
      <c r="M57" s="8" t="s">
        <v>6</v>
      </c>
      <c r="N57" s="4">
        <f>D57*H57*K57</f>
        <v>0</v>
      </c>
      <c r="O57" s="25"/>
    </row>
    <row r="58" spans="2:15" ht="12.75">
      <c r="B58" s="30"/>
      <c r="C58" s="8"/>
      <c r="D58" s="159"/>
      <c r="E58" s="159"/>
      <c r="F58" s="8" t="s">
        <v>45</v>
      </c>
      <c r="G58" s="3"/>
      <c r="H58" s="300">
        <v>2500</v>
      </c>
      <c r="I58" s="300"/>
      <c r="J58" s="8" t="s">
        <v>2</v>
      </c>
      <c r="K58" s="147">
        <v>12</v>
      </c>
      <c r="L58" s="8" t="s">
        <v>3</v>
      </c>
      <c r="M58" s="8"/>
      <c r="N58" s="4">
        <f>H58*K58</f>
        <v>30000</v>
      </c>
      <c r="O58" s="25"/>
    </row>
    <row r="59" spans="2:15" ht="13.5" thickBot="1">
      <c r="B59" s="24"/>
      <c r="C59" s="6"/>
      <c r="D59" s="160" t="s">
        <v>67</v>
      </c>
      <c r="E59" s="160"/>
      <c r="F59" s="6"/>
      <c r="G59" s="9"/>
      <c r="H59" s="160"/>
      <c r="I59" s="160"/>
      <c r="J59" s="6"/>
      <c r="K59" s="148"/>
      <c r="L59" s="6"/>
      <c r="M59" s="6"/>
      <c r="N59" s="161">
        <f>N54+N55+N56+N57+N58</f>
        <v>38425.2</v>
      </c>
      <c r="O59" s="25"/>
    </row>
    <row r="60" spans="2:15" ht="12.75">
      <c r="B60" s="322" t="s">
        <v>68</v>
      </c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25"/>
    </row>
    <row r="61" spans="2:15" ht="12.75">
      <c r="B61" s="30"/>
      <c r="C61" s="8"/>
      <c r="D61" s="300">
        <v>1</v>
      </c>
      <c r="E61" s="300"/>
      <c r="F61" s="8" t="s">
        <v>0</v>
      </c>
      <c r="G61" s="3" t="s">
        <v>2</v>
      </c>
      <c r="H61" s="300">
        <v>247.8</v>
      </c>
      <c r="I61" s="300"/>
      <c r="J61" s="8" t="s">
        <v>2</v>
      </c>
      <c r="K61" s="147">
        <v>12</v>
      </c>
      <c r="L61" s="8" t="s">
        <v>3</v>
      </c>
      <c r="M61" s="8" t="s">
        <v>6</v>
      </c>
      <c r="N61" s="4">
        <f>D61*H61*K61</f>
        <v>2973.6000000000004</v>
      </c>
      <c r="O61" s="25"/>
    </row>
    <row r="62" spans="2:15" ht="12.75">
      <c r="B62" s="24"/>
      <c r="C62" s="6"/>
      <c r="D62" s="300">
        <v>9828</v>
      </c>
      <c r="E62" s="300"/>
      <c r="F62" s="6" t="s">
        <v>1</v>
      </c>
      <c r="G62" s="9" t="s">
        <v>2</v>
      </c>
      <c r="H62" s="300">
        <v>0.57</v>
      </c>
      <c r="I62" s="300"/>
      <c r="J62" s="6" t="s">
        <v>2</v>
      </c>
      <c r="K62" s="147">
        <v>1</v>
      </c>
      <c r="L62" s="6" t="s">
        <v>3</v>
      </c>
      <c r="M62" s="6" t="s">
        <v>6</v>
      </c>
      <c r="N62" s="4">
        <f>D62*H62*K62</f>
        <v>5601.959999999999</v>
      </c>
      <c r="O62" s="25"/>
    </row>
    <row r="63" spans="2:15" ht="12.75" hidden="1">
      <c r="B63" s="30"/>
      <c r="C63" s="8"/>
      <c r="D63" s="300"/>
      <c r="E63" s="300"/>
      <c r="F63" s="8" t="s">
        <v>0</v>
      </c>
      <c r="G63" s="3" t="s">
        <v>2</v>
      </c>
      <c r="H63" s="300"/>
      <c r="I63" s="300"/>
      <c r="J63" s="8" t="s">
        <v>2</v>
      </c>
      <c r="K63" s="147">
        <v>12</v>
      </c>
      <c r="L63" s="8" t="s">
        <v>3</v>
      </c>
      <c r="M63" s="8" t="s">
        <v>6</v>
      </c>
      <c r="N63" s="4">
        <f>D63*H63*K63</f>
        <v>0</v>
      </c>
      <c r="O63" s="25"/>
    </row>
    <row r="64" spans="2:15" ht="12.75" hidden="1">
      <c r="B64" s="30"/>
      <c r="C64" s="8"/>
      <c r="D64" s="300"/>
      <c r="E64" s="300"/>
      <c r="F64" s="8" t="s">
        <v>1</v>
      </c>
      <c r="G64" s="3" t="s">
        <v>2</v>
      </c>
      <c r="H64" s="300"/>
      <c r="I64" s="300"/>
      <c r="J64" s="8" t="s">
        <v>2</v>
      </c>
      <c r="K64" s="147">
        <v>12</v>
      </c>
      <c r="L64" s="8" t="s">
        <v>3</v>
      </c>
      <c r="M64" s="8" t="s">
        <v>6</v>
      </c>
      <c r="N64" s="4">
        <f>D64*H64*K64</f>
        <v>0</v>
      </c>
      <c r="O64" s="25"/>
    </row>
    <row r="65" spans="2:15" ht="12.75">
      <c r="B65" s="30"/>
      <c r="C65" s="8"/>
      <c r="D65" s="159"/>
      <c r="E65" s="159"/>
      <c r="F65" s="8" t="s">
        <v>45</v>
      </c>
      <c r="G65" s="3"/>
      <c r="H65" s="300">
        <v>944</v>
      </c>
      <c r="I65" s="300"/>
      <c r="J65" s="8" t="s">
        <v>2</v>
      </c>
      <c r="K65" s="147">
        <v>12</v>
      </c>
      <c r="L65" s="8" t="s">
        <v>3</v>
      </c>
      <c r="M65" s="8" t="s">
        <v>6</v>
      </c>
      <c r="N65" s="4">
        <f>H65*K65</f>
        <v>11328</v>
      </c>
      <c r="O65" s="25"/>
    </row>
    <row r="66" spans="2:15" ht="12.75">
      <c r="B66" s="24"/>
      <c r="C66" s="6"/>
      <c r="D66" s="160"/>
      <c r="E66" s="160"/>
      <c r="F66" s="6"/>
      <c r="G66" s="9"/>
      <c r="H66" s="160"/>
      <c r="I66" s="160"/>
      <c r="J66" s="6"/>
      <c r="K66" s="148"/>
      <c r="L66" s="6"/>
      <c r="M66" s="6"/>
      <c r="N66" s="148">
        <f>N65+N62+N61</f>
        <v>19903.559999999998</v>
      </c>
      <c r="O66" s="25"/>
    </row>
    <row r="67" spans="2:15" ht="13.5" thickBot="1">
      <c r="B67" s="326" t="s">
        <v>67</v>
      </c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28"/>
      <c r="N67" s="227">
        <f>ROUND(N59+N66,0)</f>
        <v>58329</v>
      </c>
      <c r="O67" s="29"/>
    </row>
    <row r="68" spans="2:15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6"/>
      <c r="N68" s="180"/>
      <c r="O68" s="6"/>
    </row>
    <row r="69" spans="2:15" ht="12.75">
      <c r="B69" s="316" t="s">
        <v>26</v>
      </c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</row>
    <row r="70" spans="2:15" ht="12.75">
      <c r="B70" s="310" t="s">
        <v>27</v>
      </c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</row>
    <row r="71" spans="2:15" ht="12.75">
      <c r="B71" s="310" t="s">
        <v>172</v>
      </c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</row>
    <row r="72" spans="2:15" ht="13.5" thickBo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 t="s">
        <v>8</v>
      </c>
    </row>
    <row r="73" spans="2:17" ht="13.5" thickBot="1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51">
        <f>ROUND(O75+O88+O99+O97,0)</f>
        <v>2767818</v>
      </c>
      <c r="P73" s="220">
        <v>2767818</v>
      </c>
      <c r="Q73" s="220">
        <f>O73-P73</f>
        <v>0</v>
      </c>
    </row>
    <row r="74" spans="2:15" ht="12.75">
      <c r="B74" s="162" t="s">
        <v>4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23"/>
    </row>
    <row r="75" spans="2:16" ht="12.75">
      <c r="B75" s="341" t="s">
        <v>128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90">
        <f>N81+N87</f>
        <v>1816876.12</v>
      </c>
      <c r="P75" s="90">
        <f>P81+P87</f>
        <v>1659812.25</v>
      </c>
    </row>
    <row r="76" spans="2:15" ht="12.75">
      <c r="B76" s="26" t="s">
        <v>61</v>
      </c>
      <c r="C76" s="15"/>
      <c r="D76" s="15"/>
      <c r="E76" s="15"/>
      <c r="F76" s="10"/>
      <c r="G76" s="300">
        <v>1581.82</v>
      </c>
      <c r="H76" s="300"/>
      <c r="I76" s="10" t="s">
        <v>8</v>
      </c>
      <c r="J76" s="10" t="s">
        <v>2</v>
      </c>
      <c r="K76" s="298">
        <v>824.52</v>
      </c>
      <c r="L76" s="10" t="s">
        <v>5</v>
      </c>
      <c r="M76" s="10" t="s">
        <v>6</v>
      </c>
      <c r="N76" s="92">
        <f>ROUND(G76*K76,2)-12.17</f>
        <v>1304230.06</v>
      </c>
      <c r="O76" s="34"/>
    </row>
    <row r="77" spans="2:15" ht="12.75">
      <c r="B77" s="26"/>
      <c r="C77" s="15"/>
      <c r="D77" s="15"/>
      <c r="E77" s="15"/>
      <c r="F77" s="10"/>
      <c r="G77" s="300">
        <v>1648.07</v>
      </c>
      <c r="H77" s="300"/>
      <c r="I77" s="10" t="s">
        <v>8</v>
      </c>
      <c r="J77" s="10" t="s">
        <v>2</v>
      </c>
      <c r="K77" s="298">
        <v>195.062</v>
      </c>
      <c r="L77" s="10" t="s">
        <v>5</v>
      </c>
      <c r="M77" s="10" t="s">
        <v>6</v>
      </c>
      <c r="N77" s="92">
        <f>ROUND(G77*K77,2)+0.11</f>
        <v>321475.94</v>
      </c>
      <c r="O77" s="34"/>
    </row>
    <row r="78" spans="2:15" ht="12.75">
      <c r="B78" s="26"/>
      <c r="C78" s="15"/>
      <c r="D78" s="15"/>
      <c r="E78" s="15"/>
      <c r="F78" s="10"/>
      <c r="G78" s="300"/>
      <c r="H78" s="300"/>
      <c r="I78" s="10" t="s">
        <v>8</v>
      </c>
      <c r="J78" s="10" t="s">
        <v>2</v>
      </c>
      <c r="K78" s="298"/>
      <c r="L78" s="10" t="s">
        <v>5</v>
      </c>
      <c r="M78" s="8" t="s">
        <v>6</v>
      </c>
      <c r="N78" s="20">
        <f>ROUND(G78*K78,2)</f>
        <v>0</v>
      </c>
      <c r="O78" s="34"/>
    </row>
    <row r="79" spans="2:15" ht="12.75">
      <c r="B79" s="26"/>
      <c r="C79" s="15"/>
      <c r="D79" s="15"/>
      <c r="E79" s="15"/>
      <c r="F79" s="10" t="s">
        <v>2</v>
      </c>
      <c r="G79" s="300"/>
      <c r="H79" s="300"/>
      <c r="I79" s="10" t="s">
        <v>8</v>
      </c>
      <c r="J79" s="10" t="s">
        <v>2</v>
      </c>
      <c r="K79" s="298"/>
      <c r="L79" s="10" t="s">
        <v>5</v>
      </c>
      <c r="M79" s="10" t="s">
        <v>6</v>
      </c>
      <c r="N79" s="92">
        <f>ROUND(E79*G79*K79,2)</f>
        <v>0</v>
      </c>
      <c r="O79" s="34"/>
    </row>
    <row r="80" spans="2:15" ht="12.75">
      <c r="B80" s="26"/>
      <c r="C80" s="15"/>
      <c r="D80" s="15"/>
      <c r="E80" s="15"/>
      <c r="F80" s="10" t="s">
        <v>2</v>
      </c>
      <c r="G80" s="300"/>
      <c r="H80" s="300"/>
      <c r="I80" s="10" t="s">
        <v>8</v>
      </c>
      <c r="J80" s="10" t="s">
        <v>2</v>
      </c>
      <c r="K80" s="298"/>
      <c r="L80" s="10" t="s">
        <v>5</v>
      </c>
      <c r="M80" s="10" t="s">
        <v>6</v>
      </c>
      <c r="N80" s="92">
        <f>ROUND(E80*G80*K80,2)</f>
        <v>0</v>
      </c>
      <c r="O80" s="34"/>
    </row>
    <row r="81" spans="2:16" ht="12.75">
      <c r="B81" s="26"/>
      <c r="C81" s="15"/>
      <c r="D81" s="15"/>
      <c r="E81" s="15"/>
      <c r="F81" s="10"/>
      <c r="G81" s="202"/>
      <c r="H81" s="202"/>
      <c r="I81" s="10"/>
      <c r="J81" s="10"/>
      <c r="K81" s="298"/>
      <c r="L81" s="10"/>
      <c r="M81" s="10"/>
      <c r="N81" s="297">
        <f>SUM(N76:N80)</f>
        <v>1625706</v>
      </c>
      <c r="O81" s="34"/>
      <c r="P81">
        <v>1273561.03</v>
      </c>
    </row>
    <row r="82" spans="2:15" ht="12.75">
      <c r="B82" s="30" t="s">
        <v>98</v>
      </c>
      <c r="C82" s="12"/>
      <c r="D82" s="12"/>
      <c r="E82" s="12"/>
      <c r="F82" s="8"/>
      <c r="G82" s="300">
        <v>23.71</v>
      </c>
      <c r="H82" s="300"/>
      <c r="I82" s="10" t="s">
        <v>8</v>
      </c>
      <c r="J82" s="10" t="s">
        <v>2</v>
      </c>
      <c r="K82" s="298">
        <v>1995.9399999999998</v>
      </c>
      <c r="L82" s="10" t="s">
        <v>65</v>
      </c>
      <c r="M82" s="8" t="s">
        <v>6</v>
      </c>
      <c r="N82" s="20">
        <f>ROUND(G82*K82,2)+0.07</f>
        <v>47323.81</v>
      </c>
      <c r="O82" s="34"/>
    </row>
    <row r="83" spans="2:15" ht="12.75">
      <c r="B83" s="30"/>
      <c r="C83" s="12"/>
      <c r="D83" s="12"/>
      <c r="E83" s="12"/>
      <c r="F83" s="8"/>
      <c r="G83" s="300">
        <v>24.17</v>
      </c>
      <c r="H83" s="300"/>
      <c r="I83" s="10" t="s">
        <v>8</v>
      </c>
      <c r="J83" s="10" t="s">
        <v>2</v>
      </c>
      <c r="K83" s="298">
        <v>934.942</v>
      </c>
      <c r="L83" s="10" t="s">
        <v>65</v>
      </c>
      <c r="M83" s="8" t="s">
        <v>6</v>
      </c>
      <c r="N83" s="20">
        <f>ROUND(G83*K83,2)</f>
        <v>22597.55</v>
      </c>
      <c r="O83" s="34"/>
    </row>
    <row r="84" spans="2:15" ht="12.75">
      <c r="B84" s="30"/>
      <c r="C84" s="12"/>
      <c r="D84" s="12"/>
      <c r="E84" s="15"/>
      <c r="F84" s="10"/>
      <c r="G84" s="300"/>
      <c r="H84" s="300"/>
      <c r="I84" s="10" t="s">
        <v>8</v>
      </c>
      <c r="J84" s="10" t="s">
        <v>2</v>
      </c>
      <c r="K84" s="298"/>
      <c r="L84" s="10"/>
      <c r="M84" s="8"/>
      <c r="N84" s="20"/>
      <c r="O84" s="34"/>
    </row>
    <row r="85" spans="2:15" ht="12.75">
      <c r="B85" s="30"/>
      <c r="C85" s="12"/>
      <c r="D85" s="12"/>
      <c r="E85" s="15"/>
      <c r="F85" s="10" t="s">
        <v>2</v>
      </c>
      <c r="G85" s="300">
        <v>1581.82</v>
      </c>
      <c r="H85" s="300"/>
      <c r="I85" s="10" t="s">
        <v>8</v>
      </c>
      <c r="J85" s="10" t="s">
        <v>2</v>
      </c>
      <c r="K85" s="298">
        <v>69.427</v>
      </c>
      <c r="L85" s="10" t="s">
        <v>5</v>
      </c>
      <c r="M85" s="10" t="s">
        <v>6</v>
      </c>
      <c r="N85" s="20">
        <f>ROUND(G85*K85,2)+11.57</f>
        <v>109832.59000000001</v>
      </c>
      <c r="O85" s="34"/>
    </row>
    <row r="86" spans="2:15" ht="12.75">
      <c r="B86" s="30"/>
      <c r="C86" s="12"/>
      <c r="D86" s="12"/>
      <c r="E86" s="15"/>
      <c r="F86" s="10" t="s">
        <v>2</v>
      </c>
      <c r="G86" s="300">
        <v>1649.07</v>
      </c>
      <c r="H86" s="300"/>
      <c r="I86" s="10" t="s">
        <v>8</v>
      </c>
      <c r="J86" s="10" t="s">
        <v>2</v>
      </c>
      <c r="K86" s="298">
        <v>6.923</v>
      </c>
      <c r="L86" s="10" t="s">
        <v>5</v>
      </c>
      <c r="M86" s="10" t="s">
        <v>6</v>
      </c>
      <c r="N86" s="20">
        <f>ROUND(G86*K86,2)-0.34</f>
        <v>11416.17</v>
      </c>
      <c r="O86" s="34"/>
    </row>
    <row r="87" spans="2:16" ht="13.5" thickBot="1">
      <c r="B87" s="30"/>
      <c r="C87" s="12"/>
      <c r="D87" s="12"/>
      <c r="E87" s="15"/>
      <c r="F87" s="10"/>
      <c r="G87" s="202"/>
      <c r="H87" s="202"/>
      <c r="I87" s="10"/>
      <c r="J87" s="10"/>
      <c r="K87" s="78"/>
      <c r="L87" s="10"/>
      <c r="M87" s="10"/>
      <c r="N87" s="296">
        <f>SUM(N82:N86)</f>
        <v>191170.12000000002</v>
      </c>
      <c r="O87" s="34"/>
      <c r="P87">
        <v>386251.22</v>
      </c>
    </row>
    <row r="88" spans="2:16" ht="12.75">
      <c r="B88" s="162" t="s">
        <v>9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90">
        <f>N95+N96</f>
        <v>763268.9900000001</v>
      </c>
      <c r="P88">
        <v>922623.47</v>
      </c>
    </row>
    <row r="89" spans="2:15" ht="12.75">
      <c r="B89" s="3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35"/>
    </row>
    <row r="90" spans="2:15" ht="12.75">
      <c r="B90" s="341" t="s">
        <v>129</v>
      </c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123"/>
    </row>
    <row r="91" spans="2:15" ht="24" customHeight="1">
      <c r="B91" s="26"/>
      <c r="C91" s="15"/>
      <c r="D91" s="15"/>
      <c r="E91" s="15"/>
      <c r="F91" s="10"/>
      <c r="G91" s="300">
        <v>6.07</v>
      </c>
      <c r="H91" s="300"/>
      <c r="I91" s="10" t="s">
        <v>8</v>
      </c>
      <c r="J91" s="10" t="s">
        <v>2</v>
      </c>
      <c r="K91" s="299">
        <v>46370.1</v>
      </c>
      <c r="L91" s="10" t="s">
        <v>62</v>
      </c>
      <c r="M91" s="10" t="s">
        <v>6</v>
      </c>
      <c r="N91" s="151">
        <f>ROUND(G91*K91,2)</f>
        <v>281466.51</v>
      </c>
      <c r="O91" s="35"/>
    </row>
    <row r="92" spans="2:15" ht="12.75">
      <c r="B92" s="26"/>
      <c r="C92" s="15"/>
      <c r="D92" s="15"/>
      <c r="E92" s="15"/>
      <c r="F92" s="10"/>
      <c r="G92" s="300">
        <v>6.58</v>
      </c>
      <c r="H92" s="300"/>
      <c r="I92" s="10" t="s">
        <v>8</v>
      </c>
      <c r="J92" s="10" t="s">
        <v>2</v>
      </c>
      <c r="K92" s="299">
        <v>72126</v>
      </c>
      <c r="L92" s="10" t="s">
        <v>62</v>
      </c>
      <c r="M92" s="10" t="s">
        <v>6</v>
      </c>
      <c r="N92" s="92">
        <f>G92*K92</f>
        <v>474589.08</v>
      </c>
      <c r="O92" s="35"/>
    </row>
    <row r="93" spans="2:15" ht="12.75" hidden="1">
      <c r="B93" s="26"/>
      <c r="C93" s="15"/>
      <c r="D93" s="15"/>
      <c r="E93" s="15"/>
      <c r="F93" s="10" t="s">
        <v>2</v>
      </c>
      <c r="G93" s="300"/>
      <c r="H93" s="300"/>
      <c r="I93" s="10" t="s">
        <v>8</v>
      </c>
      <c r="J93" s="10" t="s">
        <v>2</v>
      </c>
      <c r="K93" s="150"/>
      <c r="L93" s="10" t="s">
        <v>62</v>
      </c>
      <c r="M93" s="10" t="s">
        <v>6</v>
      </c>
      <c r="N93" s="92">
        <f>ROUND(E93*G93*K93,2)</f>
        <v>0</v>
      </c>
      <c r="O93" s="35"/>
    </row>
    <row r="94" spans="2:15" ht="12.75" hidden="1">
      <c r="B94" s="26"/>
      <c r="C94" s="15"/>
      <c r="D94" s="15"/>
      <c r="E94" s="15"/>
      <c r="F94" s="10" t="s">
        <v>2</v>
      </c>
      <c r="G94" s="300"/>
      <c r="H94" s="300"/>
      <c r="I94" s="10" t="s">
        <v>8</v>
      </c>
      <c r="J94" s="10" t="s">
        <v>2</v>
      </c>
      <c r="K94" s="150"/>
      <c r="L94" s="10" t="s">
        <v>62</v>
      </c>
      <c r="M94" s="10" t="s">
        <v>6</v>
      </c>
      <c r="N94" s="92">
        <f>ROUND(E94*G94*K94,2)</f>
        <v>0</v>
      </c>
      <c r="O94" s="35"/>
    </row>
    <row r="95" spans="2:15" ht="12.75">
      <c r="B95" s="30"/>
      <c r="C95" s="12"/>
      <c r="D95" s="12"/>
      <c r="E95" s="12"/>
      <c r="F95" s="8"/>
      <c r="G95" s="340"/>
      <c r="H95" s="340"/>
      <c r="I95" s="10"/>
      <c r="J95" s="8"/>
      <c r="K95" s="147"/>
      <c r="L95" s="10"/>
      <c r="M95" s="8"/>
      <c r="N95" s="226">
        <f>N91+N92</f>
        <v>756055.5900000001</v>
      </c>
      <c r="O95" s="35"/>
    </row>
    <row r="96" spans="2:15" ht="12.75">
      <c r="B96" s="24" t="s">
        <v>105</v>
      </c>
      <c r="C96" s="6"/>
      <c r="D96" s="6"/>
      <c r="E96" s="6"/>
      <c r="F96" s="6"/>
      <c r="G96" s="340"/>
      <c r="H96" s="340"/>
      <c r="I96" s="6"/>
      <c r="J96" s="6" t="s">
        <v>2</v>
      </c>
      <c r="K96" s="148">
        <v>7213.4</v>
      </c>
      <c r="L96" s="6"/>
      <c r="M96" s="6"/>
      <c r="N96" s="151">
        <f>K96</f>
        <v>7213.4</v>
      </c>
      <c r="O96" s="35"/>
    </row>
    <row r="97" spans="2:16" ht="12.75">
      <c r="B97" s="340"/>
      <c r="C97" s="340"/>
      <c r="D97" s="180"/>
      <c r="E97" s="180"/>
      <c r="F97" s="180"/>
      <c r="G97" s="180"/>
      <c r="H97" s="180"/>
      <c r="I97" s="186"/>
      <c r="J97" s="346">
        <v>3140.87</v>
      </c>
      <c r="K97" s="347"/>
      <c r="L97" s="6"/>
      <c r="M97" s="6"/>
      <c r="N97" s="148">
        <v>3140.87</v>
      </c>
      <c r="O97" s="35">
        <v>3140.87</v>
      </c>
      <c r="P97">
        <v>3140.87</v>
      </c>
    </row>
    <row r="98" spans="2:15" ht="12.75">
      <c r="B98" s="341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3"/>
      <c r="O98" s="35"/>
    </row>
    <row r="99" spans="2:16" ht="12.75">
      <c r="B99" s="305" t="s">
        <v>128</v>
      </c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151">
        <f>N105+N112</f>
        <v>184531.88</v>
      </c>
      <c r="P99">
        <v>183623.58000000002</v>
      </c>
    </row>
    <row r="100" spans="2:15" ht="12.75">
      <c r="B100" s="36" t="s">
        <v>106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35"/>
    </row>
    <row r="101" spans="2:15" ht="12.75">
      <c r="B101" s="26"/>
      <c r="C101" s="15"/>
      <c r="D101" s="15"/>
      <c r="E101" s="15"/>
      <c r="F101" s="10"/>
      <c r="G101" s="300">
        <v>23.71</v>
      </c>
      <c r="H101" s="300"/>
      <c r="I101" s="10" t="s">
        <v>8</v>
      </c>
      <c r="J101" s="10" t="s">
        <v>2</v>
      </c>
      <c r="K101" s="150">
        <f>2283-16</f>
        <v>2267</v>
      </c>
      <c r="L101" s="10" t="s">
        <v>10</v>
      </c>
      <c r="M101" s="10" t="s">
        <v>6</v>
      </c>
      <c r="N101" s="20">
        <f>ROUND(G101*K101,2)+2.88</f>
        <v>53753.45</v>
      </c>
      <c r="O101" s="35"/>
    </row>
    <row r="102" spans="2:15" ht="12.75">
      <c r="B102" s="26"/>
      <c r="C102" s="15"/>
      <c r="D102" s="15"/>
      <c r="E102" s="15"/>
      <c r="F102" s="10"/>
      <c r="G102" s="300">
        <v>24.17</v>
      </c>
      <c r="H102" s="300"/>
      <c r="I102" s="10" t="s">
        <v>8</v>
      </c>
      <c r="J102" s="10" t="s">
        <v>2</v>
      </c>
      <c r="K102" s="150">
        <f>1435-16</f>
        <v>1419</v>
      </c>
      <c r="L102" s="10" t="s">
        <v>10</v>
      </c>
      <c r="M102" s="10" t="s">
        <v>6</v>
      </c>
      <c r="N102" s="20">
        <f>ROUND(G102*K102,2)</f>
        <v>34297.23</v>
      </c>
      <c r="O102" s="35"/>
    </row>
    <row r="103" spans="2:15" ht="12.75" hidden="1">
      <c r="B103" s="26"/>
      <c r="C103" s="15"/>
      <c r="D103" s="15"/>
      <c r="E103" s="15"/>
      <c r="F103" s="10" t="s">
        <v>2</v>
      </c>
      <c r="G103" s="300"/>
      <c r="H103" s="300"/>
      <c r="I103" s="10" t="s">
        <v>8</v>
      </c>
      <c r="J103" s="10" t="s">
        <v>2</v>
      </c>
      <c r="K103" s="150"/>
      <c r="L103" s="10"/>
      <c r="M103" s="10" t="s">
        <v>6</v>
      </c>
      <c r="N103" s="92">
        <f>ROUND(E103*G103*K103,2)</f>
        <v>0</v>
      </c>
      <c r="O103" s="35"/>
    </row>
    <row r="104" spans="2:15" ht="12.75" hidden="1">
      <c r="B104" s="26"/>
      <c r="C104" s="15"/>
      <c r="D104" s="15"/>
      <c r="E104" s="15"/>
      <c r="F104" s="10" t="s">
        <v>2</v>
      </c>
      <c r="G104" s="300"/>
      <c r="H104" s="300"/>
      <c r="I104" s="10" t="s">
        <v>8</v>
      </c>
      <c r="J104" s="10" t="s">
        <v>2</v>
      </c>
      <c r="K104" s="150"/>
      <c r="L104" s="10"/>
      <c r="M104" s="10" t="s">
        <v>6</v>
      </c>
      <c r="N104" s="92">
        <f>ROUND(E104*G104*K104,2)</f>
        <v>0</v>
      </c>
      <c r="O104" s="35"/>
    </row>
    <row r="105" spans="2:16" ht="12.75">
      <c r="B105" s="4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51">
        <f>SUM(N101:N104)</f>
        <v>88050.68</v>
      </c>
      <c r="O105" s="35"/>
      <c r="P105">
        <v>88813.88</v>
      </c>
    </row>
    <row r="106" spans="2:15" ht="12.75">
      <c r="B106" s="305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5"/>
    </row>
    <row r="107" spans="2:15" ht="12.75">
      <c r="B107" s="37" t="s">
        <v>107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0"/>
      <c r="O107" s="35"/>
    </row>
    <row r="108" spans="2:15" ht="12.75">
      <c r="B108" s="26"/>
      <c r="C108" s="15"/>
      <c r="D108" s="15"/>
      <c r="E108" s="15"/>
      <c r="F108" s="10"/>
      <c r="G108" s="300">
        <v>15.26</v>
      </c>
      <c r="H108" s="300"/>
      <c r="I108" s="10" t="s">
        <v>8</v>
      </c>
      <c r="J108" s="10" t="s">
        <v>2</v>
      </c>
      <c r="K108" s="150">
        <f>4065-25</f>
        <v>4040</v>
      </c>
      <c r="L108" s="10" t="s">
        <v>10</v>
      </c>
      <c r="M108" s="10" t="s">
        <v>6</v>
      </c>
      <c r="N108" s="20">
        <f>ROUND(G108*K108,2)</f>
        <v>61650.4</v>
      </c>
      <c r="O108" s="35"/>
    </row>
    <row r="109" spans="2:15" ht="12.75">
      <c r="B109" s="26"/>
      <c r="C109" s="15"/>
      <c r="D109" s="15"/>
      <c r="E109" s="15"/>
      <c r="F109" s="10"/>
      <c r="G109" s="300">
        <v>15.65</v>
      </c>
      <c r="H109" s="300"/>
      <c r="I109" s="10" t="s">
        <v>8</v>
      </c>
      <c r="J109" s="10" t="s">
        <v>2</v>
      </c>
      <c r="K109" s="150">
        <f>2250-24</f>
        <v>2226</v>
      </c>
      <c r="L109" s="10" t="s">
        <v>10</v>
      </c>
      <c r="M109" s="10" t="s">
        <v>6</v>
      </c>
      <c r="N109" s="20">
        <f>ROUND(G109*K109,2)-6.1</f>
        <v>34830.8</v>
      </c>
      <c r="O109" s="35"/>
    </row>
    <row r="110" spans="2:15" ht="12.75" hidden="1">
      <c r="B110" s="1"/>
      <c r="C110" s="12"/>
      <c r="D110" s="12"/>
      <c r="E110" s="15"/>
      <c r="F110" s="10" t="s">
        <v>2</v>
      </c>
      <c r="G110" s="300"/>
      <c r="H110" s="300"/>
      <c r="I110" s="10" t="s">
        <v>8</v>
      </c>
      <c r="J110" s="10" t="s">
        <v>2</v>
      </c>
      <c r="K110" s="150"/>
      <c r="L110" s="10"/>
      <c r="M110" s="10" t="s">
        <v>6</v>
      </c>
      <c r="N110" s="92">
        <f>ROUND(E110*G110*K110,2)</f>
        <v>0</v>
      </c>
      <c r="O110" s="35"/>
    </row>
    <row r="111" spans="2:15" ht="12.75" hidden="1">
      <c r="B111" s="1"/>
      <c r="C111" s="12"/>
      <c r="D111" s="12"/>
      <c r="E111" s="15"/>
      <c r="F111" s="10" t="s">
        <v>2</v>
      </c>
      <c r="G111" s="300"/>
      <c r="H111" s="300"/>
      <c r="I111" s="10" t="s">
        <v>8</v>
      </c>
      <c r="J111" s="10" t="s">
        <v>2</v>
      </c>
      <c r="K111" s="150"/>
      <c r="L111" s="10"/>
      <c r="M111" s="10" t="s">
        <v>6</v>
      </c>
      <c r="N111" s="92">
        <f>ROUND(E111*G111*K111,2)</f>
        <v>0</v>
      </c>
      <c r="O111" s="35"/>
    </row>
    <row r="112" spans="2:16" ht="13.5" thickBot="1">
      <c r="B112" s="34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151">
        <f>SUM(N108:N111)</f>
        <v>96481.20000000001</v>
      </c>
      <c r="O112" s="84"/>
      <c r="P112" s="279" t="s">
        <v>143</v>
      </c>
    </row>
    <row r="113" spans="2:15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6"/>
      <c r="N113" s="180"/>
      <c r="O113" s="6"/>
    </row>
    <row r="114" spans="2:15" ht="12.75">
      <c r="B114" s="316" t="s">
        <v>28</v>
      </c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</row>
    <row r="115" spans="2:15" ht="12.75">
      <c r="B115" s="310" t="s">
        <v>29</v>
      </c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</row>
    <row r="116" spans="2:15" ht="12.75">
      <c r="B116" s="310" t="s">
        <v>172</v>
      </c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</row>
    <row r="117" spans="2:15" ht="13.5" thickBo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 t="s">
        <v>8</v>
      </c>
    </row>
    <row r="118" spans="2:17" ht="13.5" thickBo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38">
        <f>ROUND(O120+O124+O144+O148+O151+O155+O165+O172+O176+O180+O184+O188+O192+O196+O136+O139+O200,0)</f>
        <v>320250</v>
      </c>
      <c r="P118">
        <v>320250</v>
      </c>
      <c r="Q118" s="220">
        <f>O118-P118</f>
        <v>0</v>
      </c>
    </row>
    <row r="119" spans="2:15" ht="12.75">
      <c r="B119" s="162" t="s">
        <v>11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3"/>
    </row>
    <row r="120" spans="2:15" ht="12.75">
      <c r="B120" s="305" t="s">
        <v>68</v>
      </c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271">
        <f>N121</f>
        <v>82274.4</v>
      </c>
    </row>
    <row r="121" spans="2:15" ht="12.75">
      <c r="B121" s="30"/>
      <c r="C121" s="12"/>
      <c r="D121" s="12"/>
      <c r="E121" s="12"/>
      <c r="F121" s="3"/>
      <c r="H121" s="165">
        <v>6856.2</v>
      </c>
      <c r="I121" s="8" t="s">
        <v>8</v>
      </c>
      <c r="J121" s="8" t="s">
        <v>2</v>
      </c>
      <c r="K121" s="147">
        <v>12</v>
      </c>
      <c r="L121" s="8" t="s">
        <v>17</v>
      </c>
      <c r="M121" s="8" t="s">
        <v>6</v>
      </c>
      <c r="N121" s="201">
        <f>H121*K121</f>
        <v>82274.4</v>
      </c>
      <c r="O121" s="272"/>
    </row>
    <row r="122" spans="2:15" ht="12.75" hidden="1">
      <c r="B122" s="26"/>
      <c r="C122" s="15"/>
      <c r="D122" s="15"/>
      <c r="E122" s="15" t="s">
        <v>2</v>
      </c>
      <c r="F122" s="122" t="s">
        <v>69</v>
      </c>
      <c r="G122" s="317"/>
      <c r="H122" s="317"/>
      <c r="I122" s="10" t="s">
        <v>8</v>
      </c>
      <c r="J122" s="10" t="s">
        <v>2</v>
      </c>
      <c r="K122" s="150"/>
      <c r="L122" s="10" t="s">
        <v>17</v>
      </c>
      <c r="M122" s="10" t="s">
        <v>6</v>
      </c>
      <c r="N122" s="20">
        <v>0</v>
      </c>
      <c r="O122" s="272"/>
    </row>
    <row r="123" spans="2:15" ht="12.75">
      <c r="B123" s="330" t="s">
        <v>70</v>
      </c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4"/>
      <c r="O123" s="272"/>
    </row>
    <row r="124" spans="2:15" ht="12.75">
      <c r="B124" s="305" t="s">
        <v>71</v>
      </c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233">
        <f>N125</f>
        <v>6164.400000000001</v>
      </c>
    </row>
    <row r="125" spans="2:15" ht="12.75">
      <c r="B125" s="30"/>
      <c r="C125" s="12"/>
      <c r="D125" s="12"/>
      <c r="E125" s="12"/>
      <c r="F125" s="3"/>
      <c r="G125" s="300">
        <v>513.7</v>
      </c>
      <c r="H125" s="300"/>
      <c r="I125" s="8"/>
      <c r="J125" s="8"/>
      <c r="K125" s="147">
        <v>12</v>
      </c>
      <c r="L125" s="8" t="s">
        <v>17</v>
      </c>
      <c r="M125" s="8"/>
      <c r="N125" s="149">
        <f>G125*K125</f>
        <v>6164.400000000001</v>
      </c>
      <c r="O125" s="272"/>
    </row>
    <row r="126" spans="2:15" ht="12.75" hidden="1">
      <c r="B126" s="26"/>
      <c r="C126" s="15"/>
      <c r="D126" s="15"/>
      <c r="E126" s="15" t="s">
        <v>2</v>
      </c>
      <c r="F126" s="122" t="s">
        <v>69</v>
      </c>
      <c r="G126" s="317"/>
      <c r="H126" s="317"/>
      <c r="I126" s="10" t="s">
        <v>8</v>
      </c>
      <c r="J126" s="10" t="s">
        <v>2</v>
      </c>
      <c r="K126" s="150"/>
      <c r="L126" s="10" t="s">
        <v>17</v>
      </c>
      <c r="M126" s="10" t="s">
        <v>6</v>
      </c>
      <c r="N126" s="20">
        <v>0</v>
      </c>
      <c r="O126" s="272"/>
    </row>
    <row r="127" spans="2:15" ht="13.5" hidden="1" thickBot="1"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181"/>
      <c r="O127" s="272"/>
    </row>
    <row r="128" spans="2:15" ht="12.75" hidden="1">
      <c r="B128" s="305" t="s">
        <v>72</v>
      </c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233">
        <v>0</v>
      </c>
    </row>
    <row r="129" spans="2:15" ht="12.75" hidden="1">
      <c r="B129" s="30"/>
      <c r="C129" s="12"/>
      <c r="D129" s="12"/>
      <c r="E129" s="12" t="s">
        <v>2</v>
      </c>
      <c r="F129" s="3"/>
      <c r="G129" s="300"/>
      <c r="H129" s="300"/>
      <c r="I129" s="8" t="s">
        <v>8</v>
      </c>
      <c r="J129" s="8" t="s">
        <v>2</v>
      </c>
      <c r="K129" s="147">
        <v>12</v>
      </c>
      <c r="L129" s="8" t="s">
        <v>17</v>
      </c>
      <c r="M129" s="8" t="s">
        <v>6</v>
      </c>
      <c r="N129" s="4">
        <v>0</v>
      </c>
      <c r="O129" s="272"/>
    </row>
    <row r="130" spans="2:15" ht="12.75" hidden="1">
      <c r="B130" s="26"/>
      <c r="C130" s="15"/>
      <c r="D130" s="15"/>
      <c r="E130" s="15" t="s">
        <v>2</v>
      </c>
      <c r="F130" s="122" t="s">
        <v>69</v>
      </c>
      <c r="G130" s="317"/>
      <c r="H130" s="317"/>
      <c r="I130" s="10" t="s">
        <v>8</v>
      </c>
      <c r="J130" s="10" t="s">
        <v>2</v>
      </c>
      <c r="K130" s="150"/>
      <c r="L130" s="10" t="s">
        <v>17</v>
      </c>
      <c r="M130" s="10" t="s">
        <v>6</v>
      </c>
      <c r="N130" s="20">
        <v>0</v>
      </c>
      <c r="O130" s="272"/>
    </row>
    <row r="131" spans="2:15" ht="13.5" hidden="1" thickBot="1"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149"/>
      <c r="O131" s="272"/>
    </row>
    <row r="132" spans="2:15" ht="12.75" hidden="1">
      <c r="B132" s="305" t="s">
        <v>72</v>
      </c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233">
        <v>0</v>
      </c>
    </row>
    <row r="133" spans="2:15" ht="12.75" hidden="1">
      <c r="B133" s="30"/>
      <c r="C133" s="12"/>
      <c r="D133" s="12"/>
      <c r="E133" s="12" t="s">
        <v>2</v>
      </c>
      <c r="F133" s="3"/>
      <c r="G133" s="300"/>
      <c r="H133" s="300"/>
      <c r="I133" s="8" t="s">
        <v>8</v>
      </c>
      <c r="J133" s="8" t="s">
        <v>2</v>
      </c>
      <c r="K133" s="147">
        <v>12</v>
      </c>
      <c r="L133" s="8" t="s">
        <v>17</v>
      </c>
      <c r="M133" s="8" t="s">
        <v>6</v>
      </c>
      <c r="N133" s="4">
        <v>0</v>
      </c>
      <c r="O133" s="272"/>
    </row>
    <row r="134" spans="2:15" ht="13.5" thickBot="1">
      <c r="B134" s="332"/>
      <c r="C134" s="333"/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149"/>
      <c r="O134" s="272"/>
    </row>
    <row r="135" spans="2:15" ht="12.75">
      <c r="B135" s="89" t="s">
        <v>73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1"/>
      <c r="O135" s="272"/>
    </row>
    <row r="136" spans="2:15" ht="12.75">
      <c r="B136" s="305" t="s">
        <v>71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233">
        <f>N137</f>
        <v>37920</v>
      </c>
    </row>
    <row r="137" spans="2:15" ht="12.75">
      <c r="B137" s="30"/>
      <c r="C137" s="12"/>
      <c r="D137" s="12"/>
      <c r="E137" s="12"/>
      <c r="F137" s="8"/>
      <c r="G137" s="300">
        <v>3160</v>
      </c>
      <c r="H137" s="300"/>
      <c r="I137" s="8" t="s">
        <v>8</v>
      </c>
      <c r="J137" s="8" t="s">
        <v>2</v>
      </c>
      <c r="K137" s="147">
        <v>12</v>
      </c>
      <c r="L137" s="8" t="s">
        <v>17</v>
      </c>
      <c r="M137" s="8" t="s">
        <v>6</v>
      </c>
      <c r="N137" s="149">
        <f>G137*K137</f>
        <v>37920</v>
      </c>
      <c r="O137" s="272"/>
    </row>
    <row r="138" spans="2:15" ht="12.75">
      <c r="B138" s="337" t="s">
        <v>74</v>
      </c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9"/>
      <c r="O138" s="272"/>
    </row>
    <row r="139" spans="2:15" ht="12.75">
      <c r="B139" s="305" t="s">
        <v>75</v>
      </c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233">
        <f>N147</f>
        <v>26400</v>
      </c>
    </row>
    <row r="140" spans="2:15" ht="12.75">
      <c r="B140" s="30"/>
      <c r="C140" s="12"/>
      <c r="D140" s="12"/>
      <c r="E140" s="12"/>
      <c r="F140" s="8"/>
      <c r="G140" s="300">
        <v>1100</v>
      </c>
      <c r="H140" s="300"/>
      <c r="I140" s="10" t="s">
        <v>8</v>
      </c>
      <c r="J140" s="8" t="s">
        <v>2</v>
      </c>
      <c r="K140" s="150">
        <v>12</v>
      </c>
      <c r="L140" s="10" t="s">
        <v>17</v>
      </c>
      <c r="M140" s="10" t="s">
        <v>6</v>
      </c>
      <c r="N140" s="149">
        <f>G140*K140</f>
        <v>13200</v>
      </c>
      <c r="O140" s="272"/>
    </row>
    <row r="141" spans="2:15" ht="13.5" hidden="1" thickBo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181"/>
      <c r="O141" s="272"/>
    </row>
    <row r="142" spans="2:15" ht="12.75" hidden="1">
      <c r="B142" s="305" t="s">
        <v>72</v>
      </c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233">
        <v>0</v>
      </c>
    </row>
    <row r="143" spans="2:15" ht="12.75" hidden="1">
      <c r="B143" s="26"/>
      <c r="C143" s="15"/>
      <c r="D143" s="15"/>
      <c r="E143" s="15"/>
      <c r="F143" s="10"/>
      <c r="G143" s="300"/>
      <c r="H143" s="300"/>
      <c r="I143" s="10" t="s">
        <v>8</v>
      </c>
      <c r="J143" s="10" t="s">
        <v>2</v>
      </c>
      <c r="K143" s="150">
        <v>12</v>
      </c>
      <c r="L143" s="10" t="s">
        <v>17</v>
      </c>
      <c r="M143" s="10" t="s">
        <v>6</v>
      </c>
      <c r="N143" s="20">
        <v>0</v>
      </c>
      <c r="O143" s="272"/>
    </row>
    <row r="144" spans="2:15" ht="12.75" hidden="1">
      <c r="B144" s="305" t="s">
        <v>72</v>
      </c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233">
        <v>0</v>
      </c>
    </row>
    <row r="145" spans="2:15" ht="12.75" hidden="1">
      <c r="B145" s="30"/>
      <c r="C145" s="12"/>
      <c r="D145" s="12"/>
      <c r="E145" s="12"/>
      <c r="F145" s="8"/>
      <c r="G145" s="300"/>
      <c r="H145" s="300"/>
      <c r="I145" s="8" t="s">
        <v>8</v>
      </c>
      <c r="J145" s="8" t="s">
        <v>2</v>
      </c>
      <c r="K145" s="147">
        <v>12</v>
      </c>
      <c r="L145" s="8" t="s">
        <v>17</v>
      </c>
      <c r="M145" s="8" t="s">
        <v>6</v>
      </c>
      <c r="N145" s="4">
        <v>0</v>
      </c>
      <c r="O145" s="272"/>
    </row>
    <row r="146" spans="2:15" ht="12.75">
      <c r="B146" s="24"/>
      <c r="C146" s="14"/>
      <c r="D146" s="14"/>
      <c r="E146" s="14"/>
      <c r="F146" s="6"/>
      <c r="G146" s="317">
        <v>1100</v>
      </c>
      <c r="H146" s="317"/>
      <c r="I146" s="6" t="s">
        <v>8</v>
      </c>
      <c r="J146" s="6" t="s">
        <v>2</v>
      </c>
      <c r="K146" s="148">
        <v>12</v>
      </c>
      <c r="L146" s="6" t="s">
        <v>3</v>
      </c>
      <c r="M146" s="6" t="s">
        <v>6</v>
      </c>
      <c r="N146" s="149">
        <f>K146*G146</f>
        <v>13200</v>
      </c>
      <c r="O146" s="272"/>
    </row>
    <row r="147" spans="2:15" ht="12.75">
      <c r="B147" s="89" t="s">
        <v>12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49">
        <f>N146+N140</f>
        <v>26400</v>
      </c>
      <c r="O147" s="272"/>
    </row>
    <row r="148" spans="2:15" ht="12.75">
      <c r="B148" s="305" t="s">
        <v>75</v>
      </c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233">
        <f>N149</f>
        <v>8671.2</v>
      </c>
    </row>
    <row r="149" spans="2:15" ht="12.75">
      <c r="B149" s="26"/>
      <c r="C149" s="15"/>
      <c r="D149" s="15"/>
      <c r="E149" s="15"/>
      <c r="F149" s="10"/>
      <c r="G149" s="317">
        <v>722.6</v>
      </c>
      <c r="H149" s="317"/>
      <c r="I149" s="10" t="s">
        <v>8</v>
      </c>
      <c r="J149" s="10" t="s">
        <v>2</v>
      </c>
      <c r="K149" s="150">
        <v>12</v>
      </c>
      <c r="L149" s="10" t="s">
        <v>17</v>
      </c>
      <c r="M149" s="10" t="s">
        <v>6</v>
      </c>
      <c r="N149" s="176">
        <f>G149*K149</f>
        <v>8671.2</v>
      </c>
      <c r="O149" s="272"/>
    </row>
    <row r="150" spans="2:15" ht="12.75">
      <c r="B150" s="26"/>
      <c r="C150" s="15"/>
      <c r="D150" s="15"/>
      <c r="E150" s="15"/>
      <c r="F150" s="183"/>
      <c r="G150" s="168"/>
      <c r="H150" s="168"/>
      <c r="I150" s="183"/>
      <c r="J150" s="183"/>
      <c r="K150" s="183"/>
      <c r="L150" s="183"/>
      <c r="M150" s="183"/>
      <c r="N150" s="191"/>
      <c r="O150" s="272"/>
    </row>
    <row r="151" spans="2:15" s="229" customFormat="1" ht="12.75">
      <c r="B151" s="230" t="s">
        <v>112</v>
      </c>
      <c r="C151" s="231"/>
      <c r="D151" s="231"/>
      <c r="E151" s="231"/>
      <c r="F151" s="232"/>
      <c r="G151" s="182"/>
      <c r="H151" s="182"/>
      <c r="I151" s="232"/>
      <c r="J151" s="232"/>
      <c r="K151" s="232"/>
      <c r="L151" s="232"/>
      <c r="M151" s="232"/>
      <c r="N151" s="181"/>
      <c r="O151" s="233">
        <f>N153</f>
        <v>6503.400000000001</v>
      </c>
    </row>
    <row r="152" spans="2:15" ht="12.75">
      <c r="B152" s="24" t="s">
        <v>114</v>
      </c>
      <c r="C152" s="14"/>
      <c r="D152" s="14"/>
      <c r="E152" s="14"/>
      <c r="F152" s="6"/>
      <c r="G152" s="311"/>
      <c r="H152" s="311"/>
      <c r="I152" s="180"/>
      <c r="J152" s="180"/>
      <c r="K152" s="180"/>
      <c r="L152" s="180"/>
      <c r="M152" s="180"/>
      <c r="N152" s="192"/>
      <c r="O152" s="272"/>
    </row>
    <row r="153" spans="2:15" ht="12.75">
      <c r="B153" s="24"/>
      <c r="C153" s="14"/>
      <c r="D153" s="14"/>
      <c r="E153" s="14"/>
      <c r="F153" s="6"/>
      <c r="G153" s="300">
        <v>1.8</v>
      </c>
      <c r="H153" s="300"/>
      <c r="I153" s="6" t="s">
        <v>8</v>
      </c>
      <c r="J153" s="6" t="s">
        <v>2</v>
      </c>
      <c r="K153" s="148">
        <v>3613</v>
      </c>
      <c r="L153" s="6" t="s">
        <v>113</v>
      </c>
      <c r="M153" s="6"/>
      <c r="N153" s="176">
        <f>K153*G153</f>
        <v>6503.400000000001</v>
      </c>
      <c r="O153" s="272"/>
    </row>
    <row r="154" spans="2:15" ht="12.75" hidden="1">
      <c r="B154" s="330" t="s">
        <v>47</v>
      </c>
      <c r="C154" s="331"/>
      <c r="D154" s="331"/>
      <c r="E154" s="331"/>
      <c r="F154" s="6"/>
      <c r="G154" s="182"/>
      <c r="H154" s="182"/>
      <c r="I154" s="180"/>
      <c r="J154" s="180"/>
      <c r="K154" s="180"/>
      <c r="L154" s="6"/>
      <c r="M154" s="6"/>
      <c r="N154" s="124"/>
      <c r="O154" s="272"/>
    </row>
    <row r="155" spans="2:15" ht="12.75" hidden="1">
      <c r="B155" s="305" t="s">
        <v>75</v>
      </c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15"/>
      <c r="O155" s="233">
        <f>N164</f>
        <v>0</v>
      </c>
    </row>
    <row r="156" spans="2:15" ht="12.75" hidden="1">
      <c r="B156" s="26"/>
      <c r="C156" s="15"/>
      <c r="D156" s="15"/>
      <c r="E156" s="15"/>
      <c r="F156" s="10"/>
      <c r="G156" s="300"/>
      <c r="H156" s="300"/>
      <c r="I156" s="10" t="s">
        <v>8</v>
      </c>
      <c r="J156" s="10" t="s">
        <v>2</v>
      </c>
      <c r="K156" s="150"/>
      <c r="L156" s="10" t="s">
        <v>17</v>
      </c>
      <c r="M156" s="10" t="s">
        <v>6</v>
      </c>
      <c r="N156" s="149">
        <f>G156*K156</f>
        <v>0</v>
      </c>
      <c r="O156" s="272"/>
    </row>
    <row r="157" spans="2:15" ht="12.75" hidden="1">
      <c r="B157" s="26"/>
      <c r="C157" s="15"/>
      <c r="D157" s="15"/>
      <c r="E157" s="15"/>
      <c r="F157" s="10"/>
      <c r="G157" s="300"/>
      <c r="H157" s="300"/>
      <c r="I157" s="10" t="s">
        <v>8</v>
      </c>
      <c r="J157" s="10" t="s">
        <v>2</v>
      </c>
      <c r="K157" s="150"/>
      <c r="L157" s="10" t="s">
        <v>17</v>
      </c>
      <c r="M157" s="10" t="s">
        <v>6</v>
      </c>
      <c r="N157" s="149">
        <f>K157*G157</f>
        <v>0</v>
      </c>
      <c r="O157" s="272"/>
    </row>
    <row r="158" spans="2:15" ht="12.75" hidden="1">
      <c r="B158" s="330" t="s">
        <v>50</v>
      </c>
      <c r="C158" s="331"/>
      <c r="D158" s="331"/>
      <c r="E158" s="331"/>
      <c r="F158" s="331"/>
      <c r="G158" s="196"/>
      <c r="H158" s="196"/>
      <c r="I158" s="196"/>
      <c r="J158" s="196"/>
      <c r="K158" s="196"/>
      <c r="L158" s="196"/>
      <c r="M158" s="196"/>
      <c r="N158" s="197"/>
      <c r="O158" s="233"/>
    </row>
    <row r="159" spans="2:15" ht="12.75" hidden="1">
      <c r="B159" s="305" t="s">
        <v>75</v>
      </c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272"/>
    </row>
    <row r="160" spans="2:15" ht="12.75" hidden="1">
      <c r="B160" s="40"/>
      <c r="C160" s="12"/>
      <c r="D160" s="12"/>
      <c r="E160" s="12"/>
      <c r="F160" s="12"/>
      <c r="G160" s="300"/>
      <c r="H160" s="300"/>
      <c r="I160" s="10" t="s">
        <v>46</v>
      </c>
      <c r="J160" s="10" t="s">
        <v>2</v>
      </c>
      <c r="K160" s="150">
        <v>190</v>
      </c>
      <c r="L160" s="10" t="s">
        <v>8</v>
      </c>
      <c r="M160" s="10" t="s">
        <v>6</v>
      </c>
      <c r="N160" s="149">
        <v>6650</v>
      </c>
      <c r="O160" s="233"/>
    </row>
    <row r="161" spans="2:15" ht="12.75" hidden="1">
      <c r="B161" s="3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272"/>
    </row>
    <row r="162" spans="2:15" ht="12.75" hidden="1">
      <c r="B162" s="30"/>
      <c r="C162" s="12"/>
      <c r="D162" s="12"/>
      <c r="E162" s="12"/>
      <c r="F162" s="8"/>
      <c r="G162" s="300"/>
      <c r="H162" s="300"/>
      <c r="I162" s="10" t="s">
        <v>46</v>
      </c>
      <c r="J162" s="10" t="s">
        <v>2</v>
      </c>
      <c r="K162" s="150">
        <v>200</v>
      </c>
      <c r="L162" s="10" t="s">
        <v>8</v>
      </c>
      <c r="M162" s="10" t="s">
        <v>6</v>
      </c>
      <c r="N162" s="149">
        <v>5000</v>
      </c>
      <c r="O162" s="272"/>
    </row>
    <row r="163" spans="2:15" ht="12.75" hidden="1">
      <c r="B163" s="24"/>
      <c r="C163" s="14"/>
      <c r="D163" s="14"/>
      <c r="E163" s="14"/>
      <c r="F163" s="6"/>
      <c r="G163" s="184"/>
      <c r="H163" s="184"/>
      <c r="I163" s="180"/>
      <c r="J163" s="180"/>
      <c r="K163" s="180"/>
      <c r="L163" s="180"/>
      <c r="M163" s="6"/>
      <c r="N163" s="20"/>
      <c r="O163" s="272"/>
    </row>
    <row r="164" spans="2:15" ht="12.75">
      <c r="B164" s="330" t="s">
        <v>49</v>
      </c>
      <c r="C164" s="331"/>
      <c r="D164" s="331"/>
      <c r="E164" s="331"/>
      <c r="F164" s="331"/>
      <c r="G164" s="184"/>
      <c r="H164" s="184"/>
      <c r="I164" s="180"/>
      <c r="J164" s="180"/>
      <c r="K164" s="180"/>
      <c r="L164" s="180"/>
      <c r="M164" s="6"/>
      <c r="N164" s="176"/>
      <c r="O164" s="272"/>
    </row>
    <row r="165" spans="2:15" ht="12.75">
      <c r="B165" s="305" t="s">
        <v>75</v>
      </c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233">
        <f>N166+N168</f>
        <v>38526.24</v>
      </c>
    </row>
    <row r="166" spans="2:15" ht="12.75">
      <c r="B166" s="89"/>
      <c r="C166" s="6"/>
      <c r="D166" s="6"/>
      <c r="E166" s="6"/>
      <c r="F166" s="6"/>
      <c r="G166" s="300">
        <v>1605.26</v>
      </c>
      <c r="H166" s="300"/>
      <c r="I166" s="10" t="s">
        <v>8</v>
      </c>
      <c r="J166" s="10" t="s">
        <v>2</v>
      </c>
      <c r="K166" s="150">
        <v>12</v>
      </c>
      <c r="L166" s="10" t="s">
        <v>17</v>
      </c>
      <c r="M166" s="10" t="s">
        <v>6</v>
      </c>
      <c r="N166" s="149">
        <f>G166*K166</f>
        <v>19263.12</v>
      </c>
      <c r="O166" s="272"/>
    </row>
    <row r="167" spans="2:15" ht="12.75">
      <c r="B167" s="305" t="s">
        <v>75</v>
      </c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15"/>
      <c r="O167" s="233"/>
    </row>
    <row r="168" spans="2:15" ht="12.75">
      <c r="B168" s="26"/>
      <c r="C168" s="15"/>
      <c r="D168" s="15"/>
      <c r="E168" s="15"/>
      <c r="F168" s="10"/>
      <c r="G168" s="300">
        <v>1605.26</v>
      </c>
      <c r="H168" s="300"/>
      <c r="I168" s="10" t="s">
        <v>46</v>
      </c>
      <c r="J168" s="10" t="s">
        <v>2</v>
      </c>
      <c r="K168" s="150">
        <v>12</v>
      </c>
      <c r="L168" s="10" t="s">
        <v>8</v>
      </c>
      <c r="M168" s="10" t="s">
        <v>6</v>
      </c>
      <c r="N168" s="149">
        <f>G168*K168</f>
        <v>19263.12</v>
      </c>
      <c r="O168" s="272"/>
    </row>
    <row r="169" spans="2:15" ht="12.75" hidden="1">
      <c r="B169" s="30"/>
      <c r="C169" s="12"/>
      <c r="D169" s="12"/>
      <c r="E169" s="12"/>
      <c r="F169" s="8"/>
      <c r="G169" s="300"/>
      <c r="H169" s="300"/>
      <c r="I169" s="8" t="s">
        <v>8</v>
      </c>
      <c r="J169" s="8" t="s">
        <v>2</v>
      </c>
      <c r="K169" s="147"/>
      <c r="L169" s="8" t="s">
        <v>76</v>
      </c>
      <c r="M169" s="8" t="s">
        <v>6</v>
      </c>
      <c r="N169" s="4">
        <v>0</v>
      </c>
      <c r="O169" s="272"/>
    </row>
    <row r="170" spans="2:15" ht="12.75">
      <c r="B170" s="30"/>
      <c r="C170" s="12"/>
      <c r="D170" s="12"/>
      <c r="E170" s="12"/>
      <c r="F170" s="8"/>
      <c r="G170" s="168"/>
      <c r="H170" s="168"/>
      <c r="I170" s="185"/>
      <c r="J170" s="185"/>
      <c r="K170" s="185"/>
      <c r="L170" s="8"/>
      <c r="M170" s="8"/>
      <c r="N170" s="21"/>
      <c r="O170" s="272"/>
    </row>
    <row r="171" spans="2:15" ht="12.75">
      <c r="B171" s="89" t="s">
        <v>48</v>
      </c>
      <c r="C171" s="12"/>
      <c r="D171" s="12"/>
      <c r="E171" s="12"/>
      <c r="F171" s="8"/>
      <c r="G171" s="168"/>
      <c r="H171" s="168"/>
      <c r="I171" s="185"/>
      <c r="J171" s="185"/>
      <c r="K171" s="185"/>
      <c r="L171" s="8"/>
      <c r="M171" s="8"/>
      <c r="N171" s="21"/>
      <c r="O171" s="272"/>
    </row>
    <row r="172" spans="2:15" ht="12.75">
      <c r="B172" s="305" t="s">
        <v>75</v>
      </c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233">
        <f>N173</f>
        <v>28840</v>
      </c>
    </row>
    <row r="173" spans="2:15" ht="12.75">
      <c r="B173" s="26"/>
      <c r="C173" s="15"/>
      <c r="D173" s="15"/>
      <c r="E173" s="15"/>
      <c r="F173" s="10"/>
      <c r="G173" s="300">
        <v>3605</v>
      </c>
      <c r="H173" s="300"/>
      <c r="I173" s="10" t="s">
        <v>8</v>
      </c>
      <c r="J173" s="10" t="s">
        <v>2</v>
      </c>
      <c r="K173" s="150">
        <v>8</v>
      </c>
      <c r="L173" s="10" t="s">
        <v>17</v>
      </c>
      <c r="M173" s="10" t="s">
        <v>6</v>
      </c>
      <c r="N173" s="149">
        <f>G173*K173</f>
        <v>28840</v>
      </c>
      <c r="O173" s="272"/>
    </row>
    <row r="174" spans="2:15" ht="12.75">
      <c r="B174" s="26"/>
      <c r="C174" s="15"/>
      <c r="D174" s="15"/>
      <c r="E174" s="15"/>
      <c r="F174" s="10"/>
      <c r="G174" s="268"/>
      <c r="H174" s="268"/>
      <c r="I174" s="10"/>
      <c r="J174" s="10"/>
      <c r="K174" s="261"/>
      <c r="L174" s="10"/>
      <c r="M174" s="10"/>
      <c r="N174" s="250"/>
      <c r="O174" s="272"/>
    </row>
    <row r="175" spans="2:15" ht="12.75">
      <c r="B175" s="89" t="s">
        <v>141</v>
      </c>
      <c r="C175" s="12"/>
      <c r="D175" s="12"/>
      <c r="E175" s="12"/>
      <c r="F175" s="8"/>
      <c r="G175" s="168"/>
      <c r="H175" s="168"/>
      <c r="I175" s="185"/>
      <c r="J175" s="185"/>
      <c r="K175" s="185"/>
      <c r="L175" s="8"/>
      <c r="M175" s="8"/>
      <c r="N175" s="21"/>
      <c r="O175" s="272"/>
    </row>
    <row r="176" spans="2:15" ht="12.75">
      <c r="B176" s="305" t="s">
        <v>72</v>
      </c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233">
        <f>N177</f>
        <v>10900</v>
      </c>
    </row>
    <row r="177" spans="2:15" ht="12.75">
      <c r="B177" s="26"/>
      <c r="C177" s="15"/>
      <c r="D177" s="15"/>
      <c r="E177" s="15"/>
      <c r="F177" s="10"/>
      <c r="G177" s="300"/>
      <c r="H177" s="300"/>
      <c r="I177" s="10" t="s">
        <v>8</v>
      </c>
      <c r="J177" s="10" t="s">
        <v>2</v>
      </c>
      <c r="K177" s="150"/>
      <c r="L177" s="10" t="s">
        <v>17</v>
      </c>
      <c r="M177" s="10" t="s">
        <v>6</v>
      </c>
      <c r="N177" s="250">
        <v>10900</v>
      </c>
      <c r="O177" s="272"/>
    </row>
    <row r="178" spans="2:15" ht="12.75">
      <c r="B178" s="30"/>
      <c r="C178" s="12"/>
      <c r="D178" s="12"/>
      <c r="E178" s="12"/>
      <c r="F178" s="8"/>
      <c r="G178" s="300"/>
      <c r="H178" s="300"/>
      <c r="I178" s="8"/>
      <c r="J178" s="8"/>
      <c r="K178" s="147"/>
      <c r="L178" s="8"/>
      <c r="M178" s="8"/>
      <c r="N178" s="4"/>
      <c r="O178" s="272"/>
    </row>
    <row r="179" spans="2:15" ht="12.75">
      <c r="B179" s="89" t="s">
        <v>142</v>
      </c>
      <c r="C179" s="12"/>
      <c r="D179" s="12"/>
      <c r="E179" s="12"/>
      <c r="F179" s="8"/>
      <c r="G179" s="168"/>
      <c r="H179" s="168"/>
      <c r="I179" s="185"/>
      <c r="J179" s="185"/>
      <c r="K179" s="185"/>
      <c r="L179" s="8"/>
      <c r="M179" s="8"/>
      <c r="N179" s="21"/>
      <c r="O179" s="272"/>
    </row>
    <row r="180" spans="2:15" ht="12.75">
      <c r="B180" s="305" t="s">
        <v>72</v>
      </c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233">
        <f>N181</f>
        <v>12000</v>
      </c>
    </row>
    <row r="181" spans="2:15" ht="12.75">
      <c r="B181" s="26"/>
      <c r="C181" s="15"/>
      <c r="D181" s="15"/>
      <c r="E181" s="15"/>
      <c r="F181" s="10"/>
      <c r="G181" s="300"/>
      <c r="H181" s="300"/>
      <c r="I181" s="10" t="s">
        <v>8</v>
      </c>
      <c r="J181" s="10" t="s">
        <v>2</v>
      </c>
      <c r="K181" s="261"/>
      <c r="L181" s="10" t="s">
        <v>17</v>
      </c>
      <c r="M181" s="10" t="s">
        <v>6</v>
      </c>
      <c r="N181" s="250">
        <v>12000</v>
      </c>
      <c r="O181" s="233"/>
    </row>
    <row r="182" spans="2:15" ht="12.75" hidden="1">
      <c r="B182" s="26"/>
      <c r="C182" s="15"/>
      <c r="D182" s="15"/>
      <c r="E182" s="15"/>
      <c r="F182" s="10"/>
      <c r="G182" s="168"/>
      <c r="H182" s="168"/>
      <c r="I182" s="183"/>
      <c r="J182" s="183"/>
      <c r="K182" s="183"/>
      <c r="L182" s="10"/>
      <c r="M182" s="10"/>
      <c r="N182" s="131"/>
      <c r="O182" s="233"/>
    </row>
    <row r="183" spans="2:15" ht="12.75" hidden="1">
      <c r="B183" s="330" t="s">
        <v>115</v>
      </c>
      <c r="C183" s="331"/>
      <c r="D183" s="331"/>
      <c r="E183" s="331"/>
      <c r="F183" s="331"/>
      <c r="G183" s="168"/>
      <c r="H183" s="168"/>
      <c r="I183" s="183"/>
      <c r="J183" s="183"/>
      <c r="K183" s="183"/>
      <c r="L183" s="10"/>
      <c r="M183" s="10"/>
      <c r="N183" s="131"/>
      <c r="O183" s="233"/>
    </row>
    <row r="184" spans="2:15" ht="12.75" hidden="1">
      <c r="B184" s="305" t="s">
        <v>75</v>
      </c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233">
        <f>N185</f>
        <v>0</v>
      </c>
    </row>
    <row r="185" spans="2:15" ht="12.75" hidden="1">
      <c r="B185" s="117"/>
      <c r="C185" s="118"/>
      <c r="D185" s="118"/>
      <c r="E185" s="118"/>
      <c r="F185" s="118"/>
      <c r="G185" s="300"/>
      <c r="H185" s="300"/>
      <c r="I185" s="10"/>
      <c r="J185" s="10" t="s">
        <v>2</v>
      </c>
      <c r="K185" s="150"/>
      <c r="L185" s="10"/>
      <c r="M185" s="10" t="s">
        <v>6</v>
      </c>
      <c r="N185" s="149">
        <f>K185*G185</f>
        <v>0</v>
      </c>
      <c r="O185" s="233"/>
    </row>
    <row r="186" spans="2:15" ht="12.75" hidden="1">
      <c r="B186" s="117"/>
      <c r="C186" s="118"/>
      <c r="D186" s="118"/>
      <c r="E186" s="118"/>
      <c r="F186" s="118"/>
      <c r="G186" s="87"/>
      <c r="H186" s="87"/>
      <c r="I186" s="118"/>
      <c r="J186" s="118"/>
      <c r="K186" s="118"/>
      <c r="L186" s="118"/>
      <c r="M186" s="118"/>
      <c r="N186" s="118"/>
      <c r="O186" s="233"/>
    </row>
    <row r="187" spans="2:15" ht="12.75">
      <c r="B187" s="26"/>
      <c r="C187" s="15"/>
      <c r="D187" s="15"/>
      <c r="E187" s="15"/>
      <c r="F187" s="10"/>
      <c r="G187" s="168"/>
      <c r="H187" s="168"/>
      <c r="I187" s="183"/>
      <c r="J187" s="183"/>
      <c r="K187" s="183"/>
      <c r="L187" s="10"/>
      <c r="M187" s="10"/>
      <c r="N187" s="131"/>
      <c r="O187" s="233"/>
    </row>
    <row r="188" spans="2:15" ht="12.75">
      <c r="B188" s="234" t="s">
        <v>116</v>
      </c>
      <c r="C188" s="15"/>
      <c r="D188" s="15"/>
      <c r="E188" s="15"/>
      <c r="F188" s="10"/>
      <c r="G188" s="168"/>
      <c r="H188" s="168"/>
      <c r="I188" s="183"/>
      <c r="J188" s="183"/>
      <c r="K188" s="183"/>
      <c r="L188" s="10"/>
      <c r="M188" s="10"/>
      <c r="N188" s="131"/>
      <c r="O188" s="233">
        <f>N190</f>
        <v>38400</v>
      </c>
    </row>
    <row r="189" spans="2:15" ht="12.75">
      <c r="B189" s="305" t="s">
        <v>75</v>
      </c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233"/>
    </row>
    <row r="190" spans="2:15" ht="12.75">
      <c r="B190" s="26"/>
      <c r="C190" s="15"/>
      <c r="D190" s="15"/>
      <c r="E190" s="15"/>
      <c r="F190" s="10"/>
      <c r="G190" s="300"/>
      <c r="H190" s="300"/>
      <c r="I190" s="10"/>
      <c r="J190" s="10"/>
      <c r="K190" s="150"/>
      <c r="L190" s="10" t="s">
        <v>8</v>
      </c>
      <c r="M190" s="10"/>
      <c r="N190" s="150">
        <v>38400</v>
      </c>
      <c r="O190" s="233"/>
    </row>
    <row r="191" spans="2:15" ht="12.75">
      <c r="B191" s="26"/>
      <c r="C191" s="15"/>
      <c r="D191" s="15"/>
      <c r="E191" s="15"/>
      <c r="F191" s="10"/>
      <c r="G191" s="168"/>
      <c r="H191" s="168"/>
      <c r="I191" s="183"/>
      <c r="J191" s="183"/>
      <c r="K191" s="183"/>
      <c r="L191" s="183"/>
      <c r="M191" s="183"/>
      <c r="N191" s="181"/>
      <c r="O191" s="233"/>
    </row>
    <row r="192" spans="2:15" ht="12.75">
      <c r="B192" s="187" t="s">
        <v>117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6"/>
      <c r="N192" s="180"/>
      <c r="O192" s="233">
        <f>N194</f>
        <v>7000</v>
      </c>
    </row>
    <row r="193" spans="2:15" ht="12.75">
      <c r="B193" s="235" t="s">
        <v>118</v>
      </c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7"/>
      <c r="N193" s="181"/>
      <c r="O193" s="233"/>
    </row>
    <row r="194" spans="2:15" ht="12.75">
      <c r="B194" s="170"/>
      <c r="C194" s="3"/>
      <c r="D194" s="3"/>
      <c r="E194" s="3"/>
      <c r="F194" s="3"/>
      <c r="G194" s="300">
        <v>3500</v>
      </c>
      <c r="H194" s="300"/>
      <c r="I194" s="8" t="s">
        <v>8</v>
      </c>
      <c r="J194" s="8" t="s">
        <v>2</v>
      </c>
      <c r="K194" s="147">
        <v>2</v>
      </c>
      <c r="L194" s="8" t="s">
        <v>119</v>
      </c>
      <c r="M194" s="8"/>
      <c r="N194" s="147">
        <f>K194*G194</f>
        <v>7000</v>
      </c>
      <c r="O194" s="273"/>
    </row>
    <row r="195" spans="2:15" ht="12.75">
      <c r="B195" s="17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6"/>
      <c r="N195" s="6"/>
      <c r="O195" s="274"/>
    </row>
    <row r="196" spans="2:15" ht="12.75">
      <c r="B196" s="172" t="s">
        <v>140</v>
      </c>
      <c r="C196" s="3"/>
      <c r="D196" s="3"/>
      <c r="E196" s="3"/>
      <c r="F196" s="3"/>
      <c r="G196" s="236"/>
      <c r="H196" s="236"/>
      <c r="I196" s="236"/>
      <c r="J196" s="236"/>
      <c r="K196" s="236"/>
      <c r="L196" s="236"/>
      <c r="M196" s="236"/>
      <c r="N196" s="236"/>
      <c r="O196" s="273">
        <f>N198</f>
        <v>5000</v>
      </c>
    </row>
    <row r="197" spans="2:15" ht="12.75">
      <c r="B197" s="177" t="s">
        <v>80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6"/>
      <c r="N197" s="6"/>
      <c r="O197" s="274"/>
    </row>
    <row r="198" spans="2:15" ht="12.75">
      <c r="B198" s="170"/>
      <c r="C198" s="3"/>
      <c r="D198" s="3"/>
      <c r="E198" s="3"/>
      <c r="F198" s="3"/>
      <c r="G198" s="300">
        <v>1</v>
      </c>
      <c r="H198" s="300"/>
      <c r="I198" s="8" t="s">
        <v>85</v>
      </c>
      <c r="J198" s="8" t="s">
        <v>2</v>
      </c>
      <c r="K198" s="147">
        <v>5000</v>
      </c>
      <c r="L198" s="8" t="s">
        <v>8</v>
      </c>
      <c r="M198" s="8"/>
      <c r="N198" s="147">
        <f>K198*G198</f>
        <v>5000</v>
      </c>
      <c r="O198" s="273"/>
    </row>
    <row r="199" spans="2:15" ht="12.75">
      <c r="B199" s="17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8"/>
      <c r="N199" s="8"/>
      <c r="O199" s="274"/>
    </row>
    <row r="200" spans="2:15" ht="12.75">
      <c r="B200" s="172" t="s">
        <v>120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8"/>
      <c r="N200" s="8"/>
      <c r="O200" s="273">
        <f>N205</f>
        <v>11650</v>
      </c>
    </row>
    <row r="201" spans="2:15" ht="12.75">
      <c r="B201" s="177" t="s">
        <v>121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6"/>
      <c r="N201" s="6"/>
      <c r="O201" s="274"/>
    </row>
    <row r="202" spans="2:15" ht="12.75">
      <c r="B202" s="170"/>
      <c r="C202" s="3"/>
      <c r="D202" s="3"/>
      <c r="E202" s="3"/>
      <c r="F202" s="3"/>
      <c r="G202" s="300">
        <v>2</v>
      </c>
      <c r="H202" s="300"/>
      <c r="I202" s="8" t="s">
        <v>85</v>
      </c>
      <c r="J202" s="8" t="s">
        <v>2</v>
      </c>
      <c r="K202" s="147">
        <v>1200</v>
      </c>
      <c r="L202" s="8" t="s">
        <v>8</v>
      </c>
      <c r="M202" s="8"/>
      <c r="N202" s="147">
        <f>K202*G202</f>
        <v>2400</v>
      </c>
      <c r="O202" s="173"/>
    </row>
    <row r="203" spans="2:15" ht="12.75">
      <c r="B203" s="177"/>
      <c r="C203" s="9"/>
      <c r="D203" s="9"/>
      <c r="E203" s="9"/>
      <c r="F203" s="9"/>
      <c r="G203" s="308">
        <v>5</v>
      </c>
      <c r="H203" s="308"/>
      <c r="I203" s="6" t="s">
        <v>85</v>
      </c>
      <c r="J203" s="6" t="s">
        <v>2</v>
      </c>
      <c r="K203" s="148">
        <v>1600</v>
      </c>
      <c r="L203" s="6" t="s">
        <v>8</v>
      </c>
      <c r="M203" s="6"/>
      <c r="N203" s="148">
        <f>K203*G203</f>
        <v>8000</v>
      </c>
      <c r="O203" s="174"/>
    </row>
    <row r="204" spans="2:15" ht="12.75">
      <c r="B204" s="170"/>
      <c r="C204" s="3"/>
      <c r="D204" s="3"/>
      <c r="E204" s="3"/>
      <c r="F204" s="3"/>
      <c r="G204" s="300">
        <v>10</v>
      </c>
      <c r="H204" s="300"/>
      <c r="I204" s="8" t="s">
        <v>85</v>
      </c>
      <c r="J204" s="8" t="s">
        <v>2</v>
      </c>
      <c r="K204" s="147">
        <v>125</v>
      </c>
      <c r="L204" s="8" t="s">
        <v>8</v>
      </c>
      <c r="M204" s="8"/>
      <c r="N204" s="147">
        <f>K204*G204</f>
        <v>1250</v>
      </c>
      <c r="O204" s="173"/>
    </row>
    <row r="205" spans="2:15" ht="13.5" thickBot="1">
      <c r="B205" s="179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32"/>
      <c r="N205" s="155">
        <f>N204+N203+N202</f>
        <v>11650</v>
      </c>
      <c r="O205" s="237"/>
    </row>
    <row r="206" spans="2:15" ht="12.75"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6"/>
      <c r="N206" s="6"/>
      <c r="O206" s="6"/>
    </row>
    <row r="207" spans="2:15" ht="12.75"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6"/>
      <c r="N207" s="6"/>
      <c r="O207" s="6"/>
    </row>
    <row r="208" spans="1:15" ht="12.75">
      <c r="A208" s="316" t="s">
        <v>77</v>
      </c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</row>
    <row r="209" spans="1:15" ht="12.75">
      <c r="A209" s="310" t="s">
        <v>78</v>
      </c>
      <c r="B209" s="310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</row>
    <row r="210" spans="2:15" ht="12.75">
      <c r="B210" s="310" t="s">
        <v>172</v>
      </c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  <c r="O210" s="310"/>
    </row>
    <row r="211" spans="2:15" ht="13.5" thickBot="1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83" t="s">
        <v>8</v>
      </c>
    </row>
    <row r="212" spans="2:17" ht="13.5" thickBot="1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51">
        <f>ROUND(O214+O230+O263+O268+O276+O282+O287,0)</f>
        <v>317169</v>
      </c>
      <c r="P212">
        <v>317169</v>
      </c>
      <c r="Q212" s="220">
        <f>O212-P212</f>
        <v>0</v>
      </c>
    </row>
    <row r="213" spans="2:15" ht="12.75">
      <c r="B213" s="188"/>
      <c r="C213" s="167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169"/>
      <c r="O213" s="23"/>
    </row>
    <row r="214" spans="2:15" ht="12.75">
      <c r="B214" s="187" t="s">
        <v>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96"/>
      <c r="O214" s="233">
        <f>N215</f>
        <v>28727.28</v>
      </c>
    </row>
    <row r="215" spans="2:15" ht="12.75">
      <c r="B215" s="170" t="s">
        <v>80</v>
      </c>
      <c r="C215" s="15"/>
      <c r="D215" s="15"/>
      <c r="E215" s="15"/>
      <c r="F215" s="10"/>
      <c r="G215" s="300">
        <v>2393.94</v>
      </c>
      <c r="H215" s="300"/>
      <c r="I215" s="10" t="s">
        <v>8</v>
      </c>
      <c r="J215" s="10" t="s">
        <v>2</v>
      </c>
      <c r="K215" s="150">
        <v>12</v>
      </c>
      <c r="L215" s="10" t="s">
        <v>17</v>
      </c>
      <c r="M215" s="10" t="s">
        <v>6</v>
      </c>
      <c r="N215" s="151">
        <f>G215*K215</f>
        <v>28727.28</v>
      </c>
      <c r="O215" s="272"/>
    </row>
    <row r="216" spans="2:15" ht="12.75">
      <c r="B216" s="171"/>
      <c r="C216" s="15"/>
      <c r="D216" s="15"/>
      <c r="E216" s="15"/>
      <c r="F216" s="10"/>
      <c r="G216" s="168"/>
      <c r="H216" s="168"/>
      <c r="I216" s="183"/>
      <c r="J216" s="183"/>
      <c r="K216" s="183"/>
      <c r="L216" s="10"/>
      <c r="M216" s="10"/>
      <c r="N216" s="20"/>
      <c r="O216" s="272"/>
    </row>
    <row r="217" spans="2:15" ht="12.75" hidden="1">
      <c r="B217" s="171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10"/>
      <c r="N217" s="20"/>
      <c r="O217" s="272"/>
    </row>
    <row r="218" spans="2:15" ht="12.75" hidden="1">
      <c r="B218" s="172" t="s">
        <v>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96"/>
      <c r="O218" s="233"/>
    </row>
    <row r="219" spans="2:15" ht="12.75" hidden="1">
      <c r="B219" s="170" t="s">
        <v>72</v>
      </c>
      <c r="C219" s="15"/>
      <c r="D219" s="15"/>
      <c r="E219" s="15"/>
      <c r="F219" s="10"/>
      <c r="G219" s="300"/>
      <c r="H219" s="300"/>
      <c r="I219" s="10" t="s">
        <v>8</v>
      </c>
      <c r="J219" s="10" t="s">
        <v>2</v>
      </c>
      <c r="K219" s="150"/>
      <c r="L219" s="10" t="s">
        <v>17</v>
      </c>
      <c r="M219" s="10" t="s">
        <v>6</v>
      </c>
      <c r="N219" s="151"/>
      <c r="O219" s="272"/>
    </row>
    <row r="220" spans="2:15" ht="12.75" hidden="1">
      <c r="B220" s="17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96"/>
      <c r="O220" s="233">
        <v>0</v>
      </c>
    </row>
    <row r="221" spans="2:15" ht="12.75" hidden="1">
      <c r="B221" s="170" t="s">
        <v>72</v>
      </c>
      <c r="C221" s="15"/>
      <c r="D221" s="15"/>
      <c r="E221" s="15"/>
      <c r="F221" s="10"/>
      <c r="G221" s="300"/>
      <c r="H221" s="300"/>
      <c r="I221" s="10" t="s">
        <v>8</v>
      </c>
      <c r="J221" s="10" t="s">
        <v>2</v>
      </c>
      <c r="K221" s="150"/>
      <c r="L221" s="10" t="s">
        <v>17</v>
      </c>
      <c r="M221" s="10" t="s">
        <v>6</v>
      </c>
      <c r="N221" s="20">
        <v>0</v>
      </c>
      <c r="O221" s="272"/>
    </row>
    <row r="222" spans="2:15" ht="12.75" hidden="1">
      <c r="B222" s="17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96"/>
      <c r="O222" s="233"/>
    </row>
    <row r="223" spans="3:15" ht="12.75" hidden="1">
      <c r="C223" s="15"/>
      <c r="D223" s="15"/>
      <c r="E223" s="15"/>
      <c r="F223" s="10"/>
      <c r="G223" s="168"/>
      <c r="H223" s="168"/>
      <c r="I223" s="183"/>
      <c r="J223" s="183"/>
      <c r="K223" s="183"/>
      <c r="L223" s="10"/>
      <c r="M223" s="10"/>
      <c r="N223" s="20"/>
      <c r="O223" s="272"/>
    </row>
    <row r="224" spans="2:15" ht="12.75" hidden="1">
      <c r="B224" s="171"/>
      <c r="C224" s="8"/>
      <c r="D224" s="300"/>
      <c r="E224" s="300"/>
      <c r="F224" s="8" t="s">
        <v>7</v>
      </c>
      <c r="G224" s="314" t="s">
        <v>2</v>
      </c>
      <c r="H224" s="314"/>
      <c r="I224" s="153"/>
      <c r="J224" s="8" t="s">
        <v>6</v>
      </c>
      <c r="K224" s="312">
        <v>0</v>
      </c>
      <c r="L224" s="312"/>
      <c r="M224" s="312"/>
      <c r="N224" s="2"/>
      <c r="O224" s="272"/>
    </row>
    <row r="225" spans="2:15" ht="12.75" hidden="1">
      <c r="B225" s="173"/>
      <c r="C225" s="6"/>
      <c r="D225" s="300"/>
      <c r="E225" s="300"/>
      <c r="F225" s="6" t="s">
        <v>7</v>
      </c>
      <c r="G225" s="309" t="s">
        <v>2</v>
      </c>
      <c r="H225" s="309"/>
      <c r="I225" s="154"/>
      <c r="J225" s="6" t="s">
        <v>6</v>
      </c>
      <c r="K225" s="312">
        <v>0</v>
      </c>
      <c r="L225" s="312"/>
      <c r="M225" s="312"/>
      <c r="N225" s="163"/>
      <c r="O225" s="272"/>
    </row>
    <row r="226" spans="2:15" ht="12.75" hidden="1">
      <c r="B226" s="174"/>
      <c r="C226" s="8"/>
      <c r="D226" s="300"/>
      <c r="E226" s="300"/>
      <c r="F226" s="8" t="s">
        <v>7</v>
      </c>
      <c r="G226" s="314" t="s">
        <v>2</v>
      </c>
      <c r="H226" s="314"/>
      <c r="I226" s="153"/>
      <c r="J226" s="8" t="s">
        <v>6</v>
      </c>
      <c r="K226" s="312">
        <v>0</v>
      </c>
      <c r="L226" s="312"/>
      <c r="M226" s="312"/>
      <c r="N226" s="2"/>
      <c r="O226" s="272"/>
    </row>
    <row r="227" spans="2:15" ht="12.75" hidden="1">
      <c r="B227" s="173"/>
      <c r="C227" s="6"/>
      <c r="D227" s="300"/>
      <c r="E227" s="300"/>
      <c r="F227" s="6" t="s">
        <v>7</v>
      </c>
      <c r="G227" s="309" t="s">
        <v>2</v>
      </c>
      <c r="H227" s="309"/>
      <c r="I227" s="154"/>
      <c r="J227" s="6" t="s">
        <v>6</v>
      </c>
      <c r="K227" s="312">
        <v>0</v>
      </c>
      <c r="L227" s="312"/>
      <c r="M227" s="312"/>
      <c r="N227" s="163"/>
      <c r="O227" s="272"/>
    </row>
    <row r="228" spans="2:15" ht="12.75" hidden="1">
      <c r="B228" s="17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51"/>
      <c r="O228" s="272"/>
    </row>
    <row r="229" spans="2:15" ht="12.75" hidden="1">
      <c r="B229" s="17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86"/>
      <c r="O229" s="272"/>
    </row>
    <row r="230" spans="2:15" ht="12.75">
      <c r="B230" s="172" t="s">
        <v>82</v>
      </c>
      <c r="C230" s="9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86"/>
      <c r="O230" s="272">
        <f>K239</f>
        <v>191200</v>
      </c>
    </row>
    <row r="231" spans="2:15" ht="12.75">
      <c r="B231" s="170" t="s">
        <v>72</v>
      </c>
      <c r="C231" s="86"/>
      <c r="D231" s="300">
        <v>112</v>
      </c>
      <c r="E231" s="300"/>
      <c r="F231" s="8" t="s">
        <v>7</v>
      </c>
      <c r="G231" s="314" t="s">
        <v>2</v>
      </c>
      <c r="H231" s="314"/>
      <c r="I231" s="153">
        <v>1300</v>
      </c>
      <c r="J231" s="8" t="s">
        <v>6</v>
      </c>
      <c r="K231" s="151">
        <f>D231*I231</f>
        <v>145600</v>
      </c>
      <c r="L231" s="186"/>
      <c r="M231" s="186"/>
      <c r="N231" s="2"/>
      <c r="O231" s="233"/>
    </row>
    <row r="232" spans="2:15" ht="12.75">
      <c r="B232" s="175"/>
      <c r="C232" s="8"/>
      <c r="D232" s="300">
        <v>13</v>
      </c>
      <c r="E232" s="300"/>
      <c r="F232" s="8" t="s">
        <v>7</v>
      </c>
      <c r="G232" s="314" t="s">
        <v>2</v>
      </c>
      <c r="H232" s="314"/>
      <c r="I232" s="153">
        <v>1100</v>
      </c>
      <c r="J232" s="8" t="s">
        <v>6</v>
      </c>
      <c r="K232" s="151">
        <f>D232*I232</f>
        <v>14300</v>
      </c>
      <c r="L232" s="186"/>
      <c r="M232" s="186"/>
      <c r="N232" s="2"/>
      <c r="O232" s="272"/>
    </row>
    <row r="233" spans="2:15" ht="12.75">
      <c r="B233" s="173"/>
      <c r="C233" s="6"/>
      <c r="D233" s="300">
        <v>42</v>
      </c>
      <c r="E233" s="300"/>
      <c r="F233" s="8" t="s">
        <v>7</v>
      </c>
      <c r="G233" s="309" t="s">
        <v>2</v>
      </c>
      <c r="H233" s="309"/>
      <c r="I233" s="154">
        <v>150</v>
      </c>
      <c r="J233" s="6" t="s">
        <v>6</v>
      </c>
      <c r="K233" s="151">
        <f>D233*I233</f>
        <v>6300</v>
      </c>
      <c r="L233" s="186"/>
      <c r="M233" s="186"/>
      <c r="N233" s="163"/>
      <c r="O233" s="272"/>
    </row>
    <row r="234" spans="2:17" ht="12.75" customHeight="1" hidden="1">
      <c r="B234" s="174"/>
      <c r="C234" s="8"/>
      <c r="D234" s="300"/>
      <c r="E234" s="300"/>
      <c r="F234" s="6" t="s">
        <v>7</v>
      </c>
      <c r="G234" s="309" t="s">
        <v>2</v>
      </c>
      <c r="H234" s="309"/>
      <c r="I234" s="153"/>
      <c r="J234" s="8" t="s">
        <v>6</v>
      </c>
      <c r="K234" s="312">
        <v>0</v>
      </c>
      <c r="L234" s="312"/>
      <c r="M234" s="312"/>
      <c r="N234" s="2"/>
      <c r="O234" s="272"/>
      <c r="Q234" s="1" t="s">
        <v>59</v>
      </c>
    </row>
    <row r="235" spans="2:15" ht="12.75" customHeight="1" hidden="1">
      <c r="B235" s="173"/>
      <c r="C235" s="6"/>
      <c r="D235" s="300"/>
      <c r="E235" s="300"/>
      <c r="F235" s="6" t="s">
        <v>7</v>
      </c>
      <c r="G235" s="309" t="s">
        <v>2</v>
      </c>
      <c r="H235" s="309"/>
      <c r="I235" s="154"/>
      <c r="J235" s="6" t="s">
        <v>6</v>
      </c>
      <c r="K235" s="312">
        <v>0</v>
      </c>
      <c r="L235" s="312"/>
      <c r="M235" s="312"/>
      <c r="N235" s="163"/>
      <c r="O235" s="272"/>
    </row>
    <row r="236" spans="2:15" ht="12.75" customHeight="1" hidden="1">
      <c r="B236" s="174"/>
      <c r="C236" s="8"/>
      <c r="D236" s="300"/>
      <c r="E236" s="300"/>
      <c r="F236" s="6" t="s">
        <v>7</v>
      </c>
      <c r="G236" s="309" t="s">
        <v>2</v>
      </c>
      <c r="H236" s="309"/>
      <c r="I236" s="153"/>
      <c r="J236" s="8" t="s">
        <v>6</v>
      </c>
      <c r="K236" s="312">
        <v>0</v>
      </c>
      <c r="L236" s="312"/>
      <c r="M236" s="312"/>
      <c r="N236" s="2"/>
      <c r="O236" s="272"/>
    </row>
    <row r="237" spans="2:15" ht="12.75" customHeight="1" hidden="1">
      <c r="B237" s="173"/>
      <c r="C237" s="6"/>
      <c r="D237" s="300"/>
      <c r="E237" s="300"/>
      <c r="F237" s="6" t="s">
        <v>7</v>
      </c>
      <c r="G237" s="309" t="s">
        <v>2</v>
      </c>
      <c r="H237" s="309"/>
      <c r="I237" s="154"/>
      <c r="J237" s="6" t="s">
        <v>6</v>
      </c>
      <c r="K237" s="312">
        <v>0</v>
      </c>
      <c r="L237" s="312"/>
      <c r="M237" s="312"/>
      <c r="N237" s="163"/>
      <c r="O237" s="272"/>
    </row>
    <row r="238" spans="2:15" ht="12.75">
      <c r="B238" s="173"/>
      <c r="C238" s="6"/>
      <c r="D238" s="300">
        <v>125</v>
      </c>
      <c r="E238" s="300"/>
      <c r="F238" s="6" t="s">
        <v>7</v>
      </c>
      <c r="G238" s="309" t="s">
        <v>2</v>
      </c>
      <c r="H238" s="309"/>
      <c r="I238" s="154">
        <v>200</v>
      </c>
      <c r="J238" s="6" t="s">
        <v>6</v>
      </c>
      <c r="K238" s="154">
        <f>I238*D238</f>
        <v>25000</v>
      </c>
      <c r="L238" s="73"/>
      <c r="M238" s="73"/>
      <c r="N238" s="6"/>
      <c r="O238" s="272"/>
    </row>
    <row r="239" spans="2:15" ht="12.75">
      <c r="B239" s="56"/>
      <c r="C239" s="3"/>
      <c r="D239" s="3"/>
      <c r="E239" s="3"/>
      <c r="F239" s="3"/>
      <c r="G239" s="3"/>
      <c r="H239" s="3"/>
      <c r="I239" s="3"/>
      <c r="J239" s="3"/>
      <c r="K239" s="151">
        <f>K238+K233+K232+K231</f>
        <v>191200</v>
      </c>
      <c r="L239" s="87"/>
      <c r="M239" s="3"/>
      <c r="O239" s="272"/>
    </row>
    <row r="240" spans="2:15" ht="12.75" hidden="1">
      <c r="B240" s="166"/>
      <c r="C240" s="99"/>
      <c r="D240" s="300"/>
      <c r="E240" s="300"/>
      <c r="F240" s="8" t="s">
        <v>7</v>
      </c>
      <c r="G240" s="314" t="s">
        <v>2</v>
      </c>
      <c r="H240" s="314"/>
      <c r="I240" s="153"/>
      <c r="J240" s="8" t="s">
        <v>6</v>
      </c>
      <c r="K240" s="312">
        <v>0</v>
      </c>
      <c r="L240" s="312"/>
      <c r="M240" s="312"/>
      <c r="N240" s="2"/>
      <c r="O240" s="233">
        <v>0</v>
      </c>
    </row>
    <row r="241" spans="2:15" ht="12.75" hidden="1">
      <c r="B241" s="172" t="s">
        <v>82</v>
      </c>
      <c r="C241" s="8"/>
      <c r="D241" s="300"/>
      <c r="E241" s="300"/>
      <c r="F241" s="8" t="s">
        <v>7</v>
      </c>
      <c r="G241" s="314" t="s">
        <v>2</v>
      </c>
      <c r="H241" s="314"/>
      <c r="I241" s="153"/>
      <c r="J241" s="8" t="s">
        <v>6</v>
      </c>
      <c r="K241" s="312">
        <v>0</v>
      </c>
      <c r="L241" s="312"/>
      <c r="M241" s="312"/>
      <c r="N241" s="2"/>
      <c r="O241" s="272"/>
    </row>
    <row r="242" spans="2:15" ht="12.75" hidden="1">
      <c r="B242" s="173"/>
      <c r="C242" s="6"/>
      <c r="D242" s="300"/>
      <c r="E242" s="300"/>
      <c r="F242" s="6" t="s">
        <v>7</v>
      </c>
      <c r="G242" s="309" t="s">
        <v>2</v>
      </c>
      <c r="H242" s="309"/>
      <c r="I242" s="154"/>
      <c r="J242" s="6" t="s">
        <v>6</v>
      </c>
      <c r="K242" s="312">
        <v>0</v>
      </c>
      <c r="L242" s="312"/>
      <c r="M242" s="312"/>
      <c r="N242" s="163"/>
      <c r="O242" s="272"/>
    </row>
    <row r="243" spans="2:15" ht="12.75" hidden="1">
      <c r="B243" s="174"/>
      <c r="C243" s="8"/>
      <c r="D243" s="300"/>
      <c r="E243" s="300"/>
      <c r="F243" s="8" t="s">
        <v>7</v>
      </c>
      <c r="G243" s="314" t="s">
        <v>2</v>
      </c>
      <c r="H243" s="314"/>
      <c r="I243" s="153"/>
      <c r="J243" s="8" t="s">
        <v>6</v>
      </c>
      <c r="K243" s="312">
        <v>0</v>
      </c>
      <c r="L243" s="312"/>
      <c r="M243" s="312"/>
      <c r="N243" s="2"/>
      <c r="O243" s="272"/>
    </row>
    <row r="244" spans="2:15" ht="12.75" hidden="1">
      <c r="B244" s="173"/>
      <c r="C244" s="6"/>
      <c r="D244" s="300"/>
      <c r="E244" s="300"/>
      <c r="F244" s="6" t="s">
        <v>7</v>
      </c>
      <c r="G244" s="309" t="s">
        <v>2</v>
      </c>
      <c r="H244" s="309"/>
      <c r="I244" s="154"/>
      <c r="J244" s="6" t="s">
        <v>6</v>
      </c>
      <c r="K244" s="312">
        <v>0</v>
      </c>
      <c r="L244" s="312"/>
      <c r="M244" s="312"/>
      <c r="N244" s="163"/>
      <c r="O244" s="272"/>
    </row>
    <row r="245" spans="2:15" ht="12.75" hidden="1">
      <c r="B245" s="174"/>
      <c r="C245" s="8"/>
      <c r="D245" s="300"/>
      <c r="E245" s="300"/>
      <c r="F245" s="8" t="s">
        <v>7</v>
      </c>
      <c r="G245" s="314" t="s">
        <v>2</v>
      </c>
      <c r="H245" s="314"/>
      <c r="I245" s="153"/>
      <c r="J245" s="8" t="s">
        <v>6</v>
      </c>
      <c r="K245" s="312">
        <v>0</v>
      </c>
      <c r="L245" s="312"/>
      <c r="M245" s="312"/>
      <c r="N245" s="2"/>
      <c r="O245" s="272"/>
    </row>
    <row r="246" spans="2:15" ht="12.75" hidden="1">
      <c r="B246" s="173"/>
      <c r="C246" s="6"/>
      <c r="D246" s="300"/>
      <c r="E246" s="300"/>
      <c r="F246" s="6" t="s">
        <v>7</v>
      </c>
      <c r="G246" s="309" t="s">
        <v>2</v>
      </c>
      <c r="H246" s="309"/>
      <c r="I246" s="154"/>
      <c r="J246" s="6" t="s">
        <v>6</v>
      </c>
      <c r="K246" s="312">
        <v>0</v>
      </c>
      <c r="L246" s="312"/>
      <c r="M246" s="312"/>
      <c r="N246" s="163"/>
      <c r="O246" s="272"/>
    </row>
    <row r="247" spans="2:15" ht="12.75" hidden="1">
      <c r="B247" s="17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51">
        <v>0</v>
      </c>
      <c r="O247" s="272"/>
    </row>
    <row r="248" spans="2:15" ht="12.75" hidden="1">
      <c r="B248" s="1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51"/>
      <c r="O248" s="272"/>
    </row>
    <row r="249" spans="2:15" ht="12.75" hidden="1">
      <c r="B249" s="166"/>
      <c r="C249" s="99"/>
      <c r="D249" s="300"/>
      <c r="E249" s="300"/>
      <c r="F249" s="8" t="s">
        <v>7</v>
      </c>
      <c r="G249" s="314" t="s">
        <v>2</v>
      </c>
      <c r="H249" s="314"/>
      <c r="I249" s="153"/>
      <c r="J249" s="8" t="s">
        <v>6</v>
      </c>
      <c r="K249" s="312">
        <v>0</v>
      </c>
      <c r="L249" s="312"/>
      <c r="M249" s="312"/>
      <c r="N249" s="2"/>
      <c r="O249" s="233">
        <v>0</v>
      </c>
    </row>
    <row r="250" spans="2:15" ht="12.75" hidden="1">
      <c r="B250" s="172" t="s">
        <v>82</v>
      </c>
      <c r="C250" s="8"/>
      <c r="D250" s="300"/>
      <c r="E250" s="300"/>
      <c r="F250" s="8" t="s">
        <v>7</v>
      </c>
      <c r="G250" s="314" t="s">
        <v>2</v>
      </c>
      <c r="H250" s="314"/>
      <c r="I250" s="153"/>
      <c r="J250" s="8" t="s">
        <v>6</v>
      </c>
      <c r="K250" s="312">
        <v>0</v>
      </c>
      <c r="L250" s="312"/>
      <c r="M250" s="312"/>
      <c r="N250" s="2"/>
      <c r="O250" s="272"/>
    </row>
    <row r="251" spans="2:15" ht="12.75" hidden="1">
      <c r="B251" s="173"/>
      <c r="C251" s="6"/>
      <c r="D251" s="300"/>
      <c r="E251" s="300"/>
      <c r="F251" s="6" t="s">
        <v>7</v>
      </c>
      <c r="G251" s="309" t="s">
        <v>2</v>
      </c>
      <c r="H251" s="309"/>
      <c r="I251" s="154"/>
      <c r="J251" s="6" t="s">
        <v>6</v>
      </c>
      <c r="K251" s="312">
        <v>0</v>
      </c>
      <c r="L251" s="312"/>
      <c r="M251" s="312"/>
      <c r="N251" s="163"/>
      <c r="O251" s="272"/>
    </row>
    <row r="252" spans="2:15" ht="12.75" hidden="1">
      <c r="B252" s="174"/>
      <c r="C252" s="8"/>
      <c r="D252" s="300"/>
      <c r="E252" s="300"/>
      <c r="F252" s="8" t="s">
        <v>7</v>
      </c>
      <c r="G252" s="314" t="s">
        <v>2</v>
      </c>
      <c r="H252" s="314"/>
      <c r="I252" s="153"/>
      <c r="J252" s="8" t="s">
        <v>6</v>
      </c>
      <c r="K252" s="312">
        <v>0</v>
      </c>
      <c r="L252" s="312"/>
      <c r="M252" s="312"/>
      <c r="N252" s="2"/>
      <c r="O252" s="272"/>
    </row>
    <row r="253" spans="2:15" ht="12.75" hidden="1">
      <c r="B253" s="173"/>
      <c r="C253" s="6"/>
      <c r="D253" s="300"/>
      <c r="E253" s="300"/>
      <c r="F253" s="6" t="s">
        <v>7</v>
      </c>
      <c r="G253" s="309" t="s">
        <v>2</v>
      </c>
      <c r="H253" s="309"/>
      <c r="I253" s="154"/>
      <c r="J253" s="6" t="s">
        <v>6</v>
      </c>
      <c r="K253" s="312">
        <v>0</v>
      </c>
      <c r="L253" s="312"/>
      <c r="M253" s="312"/>
      <c r="N253" s="163"/>
      <c r="O253" s="272"/>
    </row>
    <row r="254" spans="2:15" ht="12.75" hidden="1">
      <c r="B254" s="174"/>
      <c r="C254" s="8"/>
      <c r="D254" s="300"/>
      <c r="E254" s="300"/>
      <c r="F254" s="8" t="s">
        <v>7</v>
      </c>
      <c r="G254" s="314" t="s">
        <v>2</v>
      </c>
      <c r="H254" s="314"/>
      <c r="I254" s="153"/>
      <c r="J254" s="8" t="s">
        <v>6</v>
      </c>
      <c r="K254" s="312">
        <v>0</v>
      </c>
      <c r="L254" s="312"/>
      <c r="M254" s="312"/>
      <c r="N254" s="2"/>
      <c r="O254" s="272"/>
    </row>
    <row r="255" spans="2:15" ht="12.75" hidden="1">
      <c r="B255" s="173"/>
      <c r="C255" s="6"/>
      <c r="D255" s="300"/>
      <c r="E255" s="300"/>
      <c r="F255" s="6" t="s">
        <v>7</v>
      </c>
      <c r="G255" s="309" t="s">
        <v>2</v>
      </c>
      <c r="H255" s="309"/>
      <c r="I255" s="154"/>
      <c r="J255" s="6" t="s">
        <v>6</v>
      </c>
      <c r="K255" s="312">
        <v>0</v>
      </c>
      <c r="L255" s="312"/>
      <c r="M255" s="312"/>
      <c r="N255" s="163"/>
      <c r="O255" s="272"/>
    </row>
    <row r="256" spans="2:15" ht="12.75" hidden="1">
      <c r="B256" s="174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12"/>
      <c r="N256" s="186"/>
      <c r="O256" s="272"/>
    </row>
    <row r="257" spans="2:15" ht="12.75" hidden="1">
      <c r="B257" s="172" t="s">
        <v>83</v>
      </c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6"/>
      <c r="N257" s="190"/>
      <c r="O257" s="233"/>
    </row>
    <row r="258" spans="2:15" ht="12.75" hidden="1">
      <c r="B258" s="175"/>
      <c r="C258" s="87"/>
      <c r="D258" s="87"/>
      <c r="E258" s="87"/>
      <c r="F258" s="87"/>
      <c r="G258" s="300"/>
      <c r="H258" s="300"/>
      <c r="I258" s="10" t="s">
        <v>8</v>
      </c>
      <c r="J258" s="10" t="s">
        <v>2</v>
      </c>
      <c r="K258" s="150"/>
      <c r="L258" s="10" t="s">
        <v>84</v>
      </c>
      <c r="M258" s="10" t="s">
        <v>6</v>
      </c>
      <c r="N258" s="151"/>
      <c r="O258" s="272"/>
    </row>
    <row r="259" spans="2:15" ht="12.75" hidden="1">
      <c r="B259" s="170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"/>
      <c r="N259" s="2"/>
      <c r="O259" s="272"/>
    </row>
    <row r="260" spans="2:15" ht="12.75" hidden="1">
      <c r="B260" s="170"/>
      <c r="C260" s="86"/>
      <c r="D260" s="86"/>
      <c r="E260" s="86"/>
      <c r="F260" s="86"/>
      <c r="G260" s="300"/>
      <c r="H260" s="300"/>
      <c r="I260" s="10" t="s">
        <v>8</v>
      </c>
      <c r="J260" s="10" t="s">
        <v>2</v>
      </c>
      <c r="K260" s="150"/>
      <c r="L260" s="10" t="s">
        <v>84</v>
      </c>
      <c r="M260" s="10" t="s">
        <v>6</v>
      </c>
      <c r="N260" s="151"/>
      <c r="O260" s="272"/>
    </row>
    <row r="261" spans="2:15" ht="12.75" hidden="1">
      <c r="B261" s="175"/>
      <c r="M261" s="6"/>
      <c r="N261" s="176"/>
      <c r="O261" s="233"/>
    </row>
    <row r="262" spans="3:15" ht="12.75" hidden="1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"/>
      <c r="O262" s="272"/>
    </row>
    <row r="263" spans="2:15" ht="12.75">
      <c r="B263" s="172" t="s">
        <v>94</v>
      </c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6"/>
      <c r="O263" s="233">
        <f>N264</f>
        <v>2500</v>
      </c>
    </row>
    <row r="264" spans="3:15" ht="12.75">
      <c r="C264" s="313"/>
      <c r="D264" s="313"/>
      <c r="E264" s="313"/>
      <c r="F264" s="313"/>
      <c r="G264" s="300"/>
      <c r="H264" s="300"/>
      <c r="I264" s="10" t="s">
        <v>85</v>
      </c>
      <c r="J264" s="10" t="s">
        <v>2</v>
      </c>
      <c r="K264" s="150"/>
      <c r="L264" s="10" t="s">
        <v>8</v>
      </c>
      <c r="M264" s="10" t="s">
        <v>6</v>
      </c>
      <c r="N264" s="151">
        <v>2500</v>
      </c>
      <c r="O264" s="272"/>
    </row>
    <row r="265" spans="2:15" ht="12.75">
      <c r="B265" s="172"/>
      <c r="C265" s="309"/>
      <c r="D265" s="309"/>
      <c r="E265" s="309"/>
      <c r="F265" s="309"/>
      <c r="G265" s="300"/>
      <c r="H265" s="300"/>
      <c r="I265" s="10" t="s">
        <v>85</v>
      </c>
      <c r="J265" s="10" t="s">
        <v>2</v>
      </c>
      <c r="K265" s="150"/>
      <c r="L265" s="10" t="s">
        <v>8</v>
      </c>
      <c r="M265" s="10" t="s">
        <v>6</v>
      </c>
      <c r="N265" s="151"/>
      <c r="O265" s="272"/>
    </row>
    <row r="266" spans="2:15" ht="12.75">
      <c r="B266" s="172"/>
      <c r="C266" s="13"/>
      <c r="D266" s="13"/>
      <c r="E266" s="13"/>
      <c r="F266" s="13"/>
      <c r="G266" s="87"/>
      <c r="H266" s="87"/>
      <c r="I266" s="118"/>
      <c r="J266" s="118"/>
      <c r="K266" s="118"/>
      <c r="L266" s="118"/>
      <c r="M266" s="6"/>
      <c r="N266" s="189"/>
      <c r="O266" s="272"/>
    </row>
    <row r="267" spans="2:15" ht="12.75">
      <c r="B267" s="172"/>
      <c r="C267" s="13"/>
      <c r="D267" s="13"/>
      <c r="E267" s="13"/>
      <c r="F267" s="13"/>
      <c r="G267" s="87"/>
      <c r="H267" s="87"/>
      <c r="I267" s="118"/>
      <c r="J267" s="118"/>
      <c r="K267" s="118"/>
      <c r="L267" s="118"/>
      <c r="M267" s="6"/>
      <c r="N267" s="191"/>
      <c r="O267" s="272"/>
    </row>
    <row r="268" spans="2:15" ht="12.75">
      <c r="B268" s="172" t="s">
        <v>86</v>
      </c>
      <c r="C268" s="13"/>
      <c r="D268" s="13"/>
      <c r="E268" s="13"/>
      <c r="F268" s="13"/>
      <c r="G268" s="87"/>
      <c r="H268" s="87"/>
      <c r="I268" s="118"/>
      <c r="J268" s="118"/>
      <c r="K268" s="118"/>
      <c r="L268" s="118"/>
      <c r="M268" s="6"/>
      <c r="N268" s="191"/>
      <c r="O268" s="233">
        <f>N269</f>
        <v>14832</v>
      </c>
    </row>
    <row r="269" spans="2:15" ht="12.75">
      <c r="B269" s="170"/>
      <c r="C269" s="86"/>
      <c r="D269" s="86"/>
      <c r="E269" s="86"/>
      <c r="F269" s="86"/>
      <c r="G269" s="300">
        <v>1236</v>
      </c>
      <c r="H269" s="300"/>
      <c r="I269" s="10" t="s">
        <v>8</v>
      </c>
      <c r="J269" s="10" t="s">
        <v>2</v>
      </c>
      <c r="K269" s="150">
        <v>12</v>
      </c>
      <c r="L269" s="10" t="s">
        <v>17</v>
      </c>
      <c r="M269" s="10" t="s">
        <v>6</v>
      </c>
      <c r="N269" s="151">
        <f>G269*K269</f>
        <v>14832</v>
      </c>
      <c r="O269" s="272"/>
    </row>
    <row r="270" spans="2:15" ht="12.75" hidden="1">
      <c r="B270" s="175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6"/>
      <c r="N270" s="192"/>
      <c r="O270" s="272"/>
    </row>
    <row r="271" spans="2:15" ht="12.75" hidden="1">
      <c r="B271" s="177" t="s">
        <v>87</v>
      </c>
      <c r="C271" s="13"/>
      <c r="D271" s="13"/>
      <c r="E271" s="13"/>
      <c r="F271" s="13"/>
      <c r="G271" s="300">
        <v>5200</v>
      </c>
      <c r="H271" s="300"/>
      <c r="I271" s="10" t="s">
        <v>8</v>
      </c>
      <c r="J271" s="10" t="s">
        <v>2</v>
      </c>
      <c r="K271" s="150">
        <v>2</v>
      </c>
      <c r="L271" s="10" t="s">
        <v>17</v>
      </c>
      <c r="M271" s="10" t="s">
        <v>6</v>
      </c>
      <c r="N271" s="151"/>
      <c r="O271" s="272"/>
    </row>
    <row r="272" spans="2:15" ht="12.75" hidden="1">
      <c r="B272" s="177"/>
      <c r="C272" s="13"/>
      <c r="D272" s="13"/>
      <c r="E272" s="13"/>
      <c r="F272" s="13"/>
      <c r="G272" s="168"/>
      <c r="H272" s="168"/>
      <c r="I272" s="183"/>
      <c r="J272" s="183"/>
      <c r="K272" s="183"/>
      <c r="L272" s="183"/>
      <c r="M272" s="183"/>
      <c r="N272" s="191"/>
      <c r="O272" s="272"/>
    </row>
    <row r="273" spans="2:15" ht="12.75" hidden="1">
      <c r="B273" s="177" t="s">
        <v>88</v>
      </c>
      <c r="C273" s="13"/>
      <c r="D273" s="13"/>
      <c r="E273" s="13"/>
      <c r="F273" s="13"/>
      <c r="G273" s="300">
        <v>875</v>
      </c>
      <c r="H273" s="300"/>
      <c r="I273" s="10" t="s">
        <v>8</v>
      </c>
      <c r="J273" s="10" t="s">
        <v>2</v>
      </c>
      <c r="K273" s="150">
        <v>32</v>
      </c>
      <c r="L273" s="10" t="s">
        <v>89</v>
      </c>
      <c r="M273" s="10" t="s">
        <v>6</v>
      </c>
      <c r="N273" s="151"/>
      <c r="O273" s="272"/>
    </row>
    <row r="274" spans="2:15" ht="12.75">
      <c r="B274" s="175"/>
      <c r="C274" s="13"/>
      <c r="D274" s="13"/>
      <c r="E274" s="13"/>
      <c r="F274" s="193"/>
      <c r="G274" s="184"/>
      <c r="H274" s="184"/>
      <c r="I274" s="180"/>
      <c r="J274" s="180"/>
      <c r="K274" s="180"/>
      <c r="L274" s="10"/>
      <c r="M274" s="10"/>
      <c r="N274" s="151"/>
      <c r="O274" s="272"/>
    </row>
    <row r="275" spans="2:15" ht="12.75">
      <c r="B275" s="172" t="s">
        <v>90</v>
      </c>
      <c r="C275" s="13"/>
      <c r="D275" s="13"/>
      <c r="E275" s="13"/>
      <c r="F275" s="13"/>
      <c r="G275" s="182"/>
      <c r="H275" s="182"/>
      <c r="I275" s="180"/>
      <c r="J275" s="180"/>
      <c r="K275" s="180"/>
      <c r="L275" s="10"/>
      <c r="M275" s="10"/>
      <c r="N275" s="20"/>
      <c r="O275" s="272"/>
    </row>
    <row r="276" spans="2:15" ht="12.75">
      <c r="B276" s="56"/>
      <c r="C276" s="13"/>
      <c r="D276" s="13"/>
      <c r="E276" s="13"/>
      <c r="F276" s="13"/>
      <c r="G276" s="168"/>
      <c r="H276" s="168"/>
      <c r="I276" s="183"/>
      <c r="J276" s="183"/>
      <c r="K276" s="183"/>
      <c r="L276" s="10"/>
      <c r="M276" s="10"/>
      <c r="N276" s="20"/>
      <c r="O276" s="233">
        <f>N280</f>
        <v>4700</v>
      </c>
    </row>
    <row r="277" spans="2:15" ht="12.75">
      <c r="B277" s="195"/>
      <c r="C277" s="12"/>
      <c r="D277" s="12"/>
      <c r="E277" s="12"/>
      <c r="F277" s="12"/>
      <c r="G277" s="300">
        <v>3700</v>
      </c>
      <c r="H277" s="300"/>
      <c r="I277" s="10" t="s">
        <v>8</v>
      </c>
      <c r="J277" s="10" t="s">
        <v>2</v>
      </c>
      <c r="K277" s="150">
        <v>1</v>
      </c>
      <c r="L277" s="10" t="s">
        <v>17</v>
      </c>
      <c r="M277" s="10" t="s">
        <v>6</v>
      </c>
      <c r="N277" s="151">
        <f>G277*K277</f>
        <v>3700</v>
      </c>
      <c r="O277" s="272"/>
    </row>
    <row r="278" spans="2:15" ht="12.75">
      <c r="B278" s="175" t="s">
        <v>91</v>
      </c>
      <c r="C278" s="12"/>
      <c r="D278" s="12"/>
      <c r="E278" s="12"/>
      <c r="F278" s="12"/>
      <c r="G278" s="168"/>
      <c r="H278" s="168"/>
      <c r="I278" s="183"/>
      <c r="J278" s="183"/>
      <c r="K278" s="183"/>
      <c r="L278" s="10"/>
      <c r="M278" s="6"/>
      <c r="N278" s="124"/>
      <c r="O278" s="272"/>
    </row>
    <row r="279" spans="2:15" ht="12.75">
      <c r="B279" s="175"/>
      <c r="C279" s="12"/>
      <c r="D279" s="12"/>
      <c r="E279" s="12"/>
      <c r="F279" s="12"/>
      <c r="G279" s="300">
        <v>1000</v>
      </c>
      <c r="H279" s="300"/>
      <c r="I279" s="10" t="s">
        <v>8</v>
      </c>
      <c r="J279" s="10" t="s">
        <v>2</v>
      </c>
      <c r="K279" s="150">
        <v>1</v>
      </c>
      <c r="L279" s="10" t="s">
        <v>17</v>
      </c>
      <c r="M279" s="10" t="s">
        <v>6</v>
      </c>
      <c r="N279" s="151">
        <f>G279*K279</f>
        <v>1000</v>
      </c>
      <c r="O279" s="272"/>
    </row>
    <row r="280" spans="2:15" ht="12.75">
      <c r="B280" s="239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7"/>
      <c r="N280" s="149">
        <f>N277+N279</f>
        <v>4700</v>
      </c>
      <c r="O280" s="275"/>
    </row>
    <row r="281" spans="2:15" ht="12.75">
      <c r="B281" s="195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0"/>
      <c r="N281" s="183"/>
      <c r="O281" s="276"/>
    </row>
    <row r="282" spans="2:15" ht="12.75">
      <c r="B282" s="242" t="s">
        <v>122</v>
      </c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"/>
      <c r="N282" s="185"/>
      <c r="O282" s="277">
        <f>N284</f>
        <v>1210</v>
      </c>
    </row>
    <row r="283" spans="2:15" ht="12.75">
      <c r="B283" s="175" t="s">
        <v>121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6"/>
      <c r="N283" s="180"/>
      <c r="O283" s="278"/>
    </row>
    <row r="284" spans="2:15" ht="12.75">
      <c r="B284" s="243"/>
      <c r="C284" s="87"/>
      <c r="D284" s="87"/>
      <c r="E284" s="87"/>
      <c r="F284" s="87"/>
      <c r="G284" s="300"/>
      <c r="H284" s="300"/>
      <c r="I284" s="8" t="s">
        <v>8</v>
      </c>
      <c r="J284" s="8" t="s">
        <v>2</v>
      </c>
      <c r="K284" s="147"/>
      <c r="L284" s="8" t="s">
        <v>85</v>
      </c>
      <c r="M284" s="8" t="s">
        <v>6</v>
      </c>
      <c r="N284" s="147">
        <v>1210</v>
      </c>
      <c r="O284" s="277"/>
    </row>
    <row r="285" spans="2:15" ht="12.75">
      <c r="B285" s="175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6"/>
      <c r="N285" s="180"/>
      <c r="O285" s="278"/>
    </row>
    <row r="286" spans="2:15" ht="12.75">
      <c r="B286" s="195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0"/>
      <c r="N286" s="183"/>
      <c r="O286" s="276"/>
    </row>
    <row r="287" spans="2:15" ht="12.75">
      <c r="B287" s="241" t="s">
        <v>123</v>
      </c>
      <c r="C287" s="228"/>
      <c r="D287" s="228"/>
      <c r="E287" s="228"/>
      <c r="F287" s="228"/>
      <c r="G287" s="228"/>
      <c r="H287" s="228"/>
      <c r="I287" s="228"/>
      <c r="J287" s="228"/>
      <c r="K287" s="228"/>
      <c r="L287" s="228"/>
      <c r="M287" s="7"/>
      <c r="N287" s="232"/>
      <c r="O287" s="277">
        <f>N289</f>
        <v>74000</v>
      </c>
    </row>
    <row r="288" spans="2:15" ht="12.75">
      <c r="B288" s="243" t="s">
        <v>124</v>
      </c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"/>
      <c r="N288" s="185"/>
      <c r="O288" s="277"/>
    </row>
    <row r="289" spans="2:15" ht="13.5" thickBot="1">
      <c r="B289" s="240"/>
      <c r="C289" s="88"/>
      <c r="D289" s="88"/>
      <c r="E289" s="88"/>
      <c r="F289" s="88"/>
      <c r="G289" s="307">
        <v>37</v>
      </c>
      <c r="H289" s="307"/>
      <c r="I289" s="32" t="s">
        <v>125</v>
      </c>
      <c r="J289" s="32" t="s">
        <v>2</v>
      </c>
      <c r="K289" s="155">
        <v>2000</v>
      </c>
      <c r="L289" s="32" t="s">
        <v>126</v>
      </c>
      <c r="M289" s="32" t="s">
        <v>6</v>
      </c>
      <c r="N289" s="155">
        <f>K289*G289</f>
        <v>74000</v>
      </c>
      <c r="O289" s="237"/>
    </row>
    <row r="290" spans="3:15" ht="12.75">
      <c r="C290" s="9"/>
      <c r="D290" s="9"/>
      <c r="E290" s="9"/>
      <c r="F290" s="9"/>
      <c r="G290" s="184"/>
      <c r="H290" s="184"/>
      <c r="I290" s="180"/>
      <c r="J290" s="180"/>
      <c r="K290" s="180"/>
      <c r="L290" s="180"/>
      <c r="M290" s="180"/>
      <c r="N290" s="180"/>
      <c r="O290" s="6"/>
    </row>
    <row r="291" spans="3:15" ht="12.75">
      <c r="C291" s="9"/>
      <c r="D291" s="9"/>
      <c r="E291" s="9"/>
      <c r="F291" s="9"/>
      <c r="G291" s="184"/>
      <c r="H291" s="184"/>
      <c r="I291" s="180"/>
      <c r="J291" s="180"/>
      <c r="K291" s="180"/>
      <c r="L291" s="180"/>
      <c r="M291" s="180"/>
      <c r="N291" s="180"/>
      <c r="O291" s="6"/>
    </row>
    <row r="292" spans="2:15" ht="12.75">
      <c r="B292" s="9"/>
      <c r="C292" s="141"/>
      <c r="D292" s="141"/>
      <c r="E292" s="141"/>
      <c r="F292" s="316" t="s">
        <v>97</v>
      </c>
      <c r="G292" s="316"/>
      <c r="H292" s="316"/>
      <c r="I292" s="316"/>
      <c r="J292" s="316"/>
      <c r="K292" s="316"/>
      <c r="L292" s="316"/>
      <c r="M292" s="316"/>
      <c r="N292" s="316"/>
      <c r="O292" s="316"/>
    </row>
    <row r="293" spans="2:15" ht="12.75">
      <c r="B293" s="141"/>
      <c r="C293" s="22"/>
      <c r="D293" s="22"/>
      <c r="E293" s="22"/>
      <c r="F293" s="310" t="s">
        <v>96</v>
      </c>
      <c r="G293" s="310"/>
      <c r="H293" s="310"/>
      <c r="I293" s="310"/>
      <c r="J293" s="310"/>
      <c r="K293" s="310"/>
      <c r="L293" s="310"/>
      <c r="M293" s="310"/>
      <c r="N293" s="310"/>
      <c r="O293" s="310"/>
    </row>
    <row r="294" spans="2:15" ht="12.75">
      <c r="B294" s="22"/>
      <c r="C294" s="22"/>
      <c r="D294" s="22"/>
      <c r="E294" s="22"/>
      <c r="F294" t="s">
        <v>111</v>
      </c>
      <c r="G294" s="310" t="s">
        <v>173</v>
      </c>
      <c r="H294" s="310"/>
      <c r="I294" s="310"/>
      <c r="J294" s="310"/>
      <c r="K294" s="310"/>
      <c r="L294" s="310"/>
      <c r="M294" s="310"/>
      <c r="N294" s="310"/>
      <c r="O294" s="310"/>
    </row>
    <row r="295" spans="2:15" ht="13.5" thickBot="1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 t="s">
        <v>8</v>
      </c>
    </row>
    <row r="296" spans="2:17" ht="13.5" thickBot="1">
      <c r="B296" s="22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251">
        <f>ROUND(F298+F301+F306+G308,0)</f>
        <v>392296</v>
      </c>
      <c r="P296">
        <v>392296</v>
      </c>
      <c r="Q296" s="220">
        <f>O296-P296</f>
        <v>0</v>
      </c>
    </row>
    <row r="297" spans="2:15" ht="12.75">
      <c r="B297" s="45"/>
      <c r="C297" s="55"/>
      <c r="D297" s="55"/>
      <c r="E297" s="55"/>
      <c r="F297" s="55"/>
      <c r="G297" s="55"/>
      <c r="H297" s="55"/>
      <c r="I297" s="55"/>
      <c r="J297" s="43"/>
      <c r="K297" s="328"/>
      <c r="L297" s="328"/>
      <c r="M297" s="43"/>
      <c r="N297" s="42"/>
      <c r="O297" s="33"/>
    </row>
    <row r="298" spans="2:15" ht="33.75" customHeight="1">
      <c r="B298" s="40" t="s">
        <v>108</v>
      </c>
      <c r="C298" s="3" t="s">
        <v>2</v>
      </c>
      <c r="D298" s="16">
        <v>0.022</v>
      </c>
      <c r="E298" s="12" t="s">
        <v>6</v>
      </c>
      <c r="F298" s="336">
        <f>B299*D298</f>
        <v>87087</v>
      </c>
      <c r="G298" s="336"/>
      <c r="H298" s="336"/>
      <c r="I298" s="12"/>
      <c r="J298" s="8"/>
      <c r="K298" s="8"/>
      <c r="L298" s="8"/>
      <c r="M298" s="8"/>
      <c r="N298" s="2"/>
      <c r="O298" s="25"/>
    </row>
    <row r="299" spans="2:15" ht="12.75">
      <c r="B299" s="194">
        <v>3958500</v>
      </c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"/>
      <c r="N299" s="4"/>
      <c r="O299" s="25"/>
    </row>
    <row r="300" spans="2:17" ht="12.75">
      <c r="B300" s="37" t="s">
        <v>92</v>
      </c>
      <c r="C300" s="14"/>
      <c r="D300" s="6"/>
      <c r="E300" s="6"/>
      <c r="F300" s="6"/>
      <c r="G300" s="6"/>
      <c r="H300" s="309"/>
      <c r="I300" s="309"/>
      <c r="J300" s="6"/>
      <c r="K300" s="321"/>
      <c r="L300" s="321"/>
      <c r="M300" s="6"/>
      <c r="N300" s="5"/>
      <c r="O300" s="25"/>
      <c r="Q300" s="1" t="s">
        <v>59</v>
      </c>
    </row>
    <row r="301" spans="2:15" ht="12.75">
      <c r="B301" s="41" t="s">
        <v>14</v>
      </c>
      <c r="C301" s="3" t="s">
        <v>2</v>
      </c>
      <c r="D301" s="16">
        <v>0.015</v>
      </c>
      <c r="E301" s="12" t="s">
        <v>6</v>
      </c>
      <c r="F301" s="335">
        <f>B302*D301</f>
        <v>305208.83414999995</v>
      </c>
      <c r="G301" s="335"/>
      <c r="H301" s="335"/>
      <c r="I301" s="12"/>
      <c r="J301" s="12"/>
      <c r="K301" s="12"/>
      <c r="L301" s="12"/>
      <c r="M301" s="8"/>
      <c r="N301" s="2"/>
      <c r="O301" s="25"/>
    </row>
    <row r="302" spans="2:15" ht="12.75">
      <c r="B302" s="194">
        <v>20347255.61</v>
      </c>
      <c r="C302" s="12"/>
      <c r="D302" s="12"/>
      <c r="E302" s="12"/>
      <c r="F302" s="12"/>
      <c r="G302" s="12"/>
      <c r="H302" s="12"/>
      <c r="I302" s="12"/>
      <c r="J302" s="6"/>
      <c r="K302" s="321"/>
      <c r="L302" s="321"/>
      <c r="M302" s="6"/>
      <c r="N302" s="5"/>
      <c r="O302" s="25"/>
    </row>
    <row r="303" spans="2:15" ht="12.75" hidden="1">
      <c r="B303" s="40" t="s">
        <v>108</v>
      </c>
      <c r="C303" s="3" t="s">
        <v>2</v>
      </c>
      <c r="D303" s="16">
        <v>0.022</v>
      </c>
      <c r="E303" s="12" t="s">
        <v>6</v>
      </c>
      <c r="F303" s="312">
        <v>0</v>
      </c>
      <c r="G303" s="312"/>
      <c r="H303" s="312"/>
      <c r="I303" s="3"/>
      <c r="J303" s="3"/>
      <c r="K303" s="3"/>
      <c r="L303" s="3"/>
      <c r="M303" s="8"/>
      <c r="N303" s="2"/>
      <c r="O303" s="25"/>
    </row>
    <row r="304" spans="2:15" ht="12.75" hidden="1">
      <c r="B304" s="152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"/>
      <c r="N304" s="4"/>
      <c r="O304" s="25"/>
    </row>
    <row r="305" spans="2:15" ht="12.75" hidden="1">
      <c r="B305" s="37" t="s">
        <v>93</v>
      </c>
      <c r="C305" s="14"/>
      <c r="D305" s="6"/>
      <c r="E305" s="6"/>
      <c r="F305" s="6"/>
      <c r="G305" s="6"/>
      <c r="H305" s="309"/>
      <c r="I305" s="309"/>
      <c r="J305" s="6"/>
      <c r="K305" s="321"/>
      <c r="L305" s="321"/>
      <c r="M305" s="6"/>
      <c r="N305" s="5"/>
      <c r="O305" s="25"/>
    </row>
    <row r="306" spans="2:15" ht="12.75" hidden="1">
      <c r="B306" s="41"/>
      <c r="C306" s="122" t="s">
        <v>2</v>
      </c>
      <c r="D306" s="198">
        <v>0.015</v>
      </c>
      <c r="E306" s="15" t="s">
        <v>6</v>
      </c>
      <c r="F306" s="336">
        <f>B307*D306</f>
        <v>0</v>
      </c>
      <c r="G306" s="336"/>
      <c r="H306" s="336"/>
      <c r="I306" s="133"/>
      <c r="J306" s="133"/>
      <c r="K306" s="133"/>
      <c r="L306" s="133"/>
      <c r="M306" s="131"/>
      <c r="N306" s="20"/>
      <c r="O306" s="25"/>
    </row>
    <row r="307" spans="2:15" ht="12.75" hidden="1">
      <c r="B307" s="199"/>
      <c r="C307" s="14"/>
      <c r="D307" s="14"/>
      <c r="E307" s="14"/>
      <c r="F307" s="14"/>
      <c r="G307" s="14"/>
      <c r="H307" s="14"/>
      <c r="I307" s="14"/>
      <c r="J307" s="6"/>
      <c r="K307" s="321"/>
      <c r="L307" s="321"/>
      <c r="M307" s="6"/>
      <c r="N307" s="5"/>
      <c r="O307" s="60"/>
    </row>
    <row r="308" spans="2:15" ht="13.5" hidden="1" thickBot="1">
      <c r="B308" s="200" t="s">
        <v>95</v>
      </c>
      <c r="C308" s="100"/>
      <c r="D308" s="100"/>
      <c r="E308" s="100"/>
      <c r="F308" s="100"/>
      <c r="G308" s="100"/>
      <c r="H308" s="100"/>
      <c r="I308" s="100"/>
      <c r="J308" s="32"/>
      <c r="K308" s="178"/>
      <c r="L308" s="178"/>
      <c r="M308" s="32"/>
      <c r="N308" s="164"/>
      <c r="O308" s="145"/>
    </row>
    <row r="309" spans="2:15" ht="12.75">
      <c r="B309" s="184"/>
      <c r="C309" s="14"/>
      <c r="D309" s="14"/>
      <c r="E309" s="14"/>
      <c r="F309" s="14"/>
      <c r="G309" s="14"/>
      <c r="H309" s="14"/>
      <c r="I309" s="14"/>
      <c r="J309" s="6"/>
      <c r="K309" s="139"/>
      <c r="L309" s="139"/>
      <c r="M309" s="6"/>
      <c r="N309" s="5"/>
      <c r="O309" s="6"/>
    </row>
    <row r="310" spans="2:15" ht="12.75">
      <c r="B310" s="184"/>
      <c r="C310" s="14"/>
      <c r="D310" s="14"/>
      <c r="E310" s="14"/>
      <c r="F310" s="14"/>
      <c r="G310" s="14"/>
      <c r="H310" s="14"/>
      <c r="I310" s="14"/>
      <c r="J310" s="6"/>
      <c r="K310" s="139"/>
      <c r="L310" s="139"/>
      <c r="M310" s="6"/>
      <c r="N310" s="5"/>
      <c r="O310" s="6"/>
    </row>
    <row r="311" spans="3:15" ht="12.75">
      <c r="C311" s="9"/>
      <c r="D311" s="141"/>
      <c r="E311" s="141"/>
      <c r="F311" s="316" t="s">
        <v>135</v>
      </c>
      <c r="G311" s="316"/>
      <c r="H311" s="316"/>
      <c r="I311" s="316"/>
      <c r="J311" s="316"/>
      <c r="K311" s="316"/>
      <c r="L311" s="316"/>
      <c r="M311" s="316"/>
      <c r="N311" s="316"/>
      <c r="O311" s="316"/>
    </row>
    <row r="312" spans="3:15" ht="12.75">
      <c r="C312" s="141"/>
      <c r="D312" s="22"/>
      <c r="E312" s="22"/>
      <c r="F312" s="310" t="s">
        <v>136</v>
      </c>
      <c r="G312" s="310"/>
      <c r="H312" s="310"/>
      <c r="I312" s="310"/>
      <c r="J312" s="310"/>
      <c r="K312" s="310"/>
      <c r="L312" s="310"/>
      <c r="M312" s="310"/>
      <c r="N312" s="310"/>
      <c r="O312" s="310"/>
    </row>
    <row r="313" spans="3:15" ht="12.75">
      <c r="C313" s="22"/>
      <c r="D313" s="22"/>
      <c r="E313" s="22"/>
      <c r="F313" t="s">
        <v>111</v>
      </c>
      <c r="G313" s="310" t="s">
        <v>172</v>
      </c>
      <c r="H313" s="310"/>
      <c r="I313" s="310"/>
      <c r="J313" s="310"/>
      <c r="K313" s="310"/>
      <c r="L313" s="310"/>
      <c r="M313" s="310"/>
      <c r="N313" s="310"/>
      <c r="O313" s="310"/>
    </row>
    <row r="314" spans="3:15" ht="13.5" thickBot="1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 t="s">
        <v>8</v>
      </c>
    </row>
    <row r="315" spans="2:17" ht="13.5" thickBot="1">
      <c r="B315" s="22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251">
        <f>N318</f>
        <v>76112</v>
      </c>
      <c r="P315">
        <v>76112</v>
      </c>
      <c r="Q315" s="220">
        <f>O315-P315</f>
        <v>0</v>
      </c>
    </row>
    <row r="316" spans="2:15" ht="12.75">
      <c r="B316" s="45"/>
      <c r="C316" s="55"/>
      <c r="D316" s="55"/>
      <c r="E316" s="55"/>
      <c r="F316" s="55"/>
      <c r="G316" s="55"/>
      <c r="H316" s="55"/>
      <c r="I316" s="55"/>
      <c r="J316" s="43"/>
      <c r="K316" s="328"/>
      <c r="L316" s="328"/>
      <c r="M316" s="43"/>
      <c r="N316" s="42"/>
      <c r="O316" s="33"/>
    </row>
    <row r="317" spans="2:15" ht="12.75">
      <c r="B317" s="40"/>
      <c r="C317" s="3"/>
      <c r="D317" s="16"/>
      <c r="E317" s="12"/>
      <c r="F317" s="336"/>
      <c r="G317" s="336"/>
      <c r="H317" s="336"/>
      <c r="I317" s="12"/>
      <c r="J317" s="8"/>
      <c r="K317" s="8"/>
      <c r="L317" s="8"/>
      <c r="M317" s="8"/>
      <c r="N317" s="2"/>
      <c r="O317" s="25"/>
    </row>
    <row r="318" spans="2:15" ht="12.75">
      <c r="B318" s="194" t="s">
        <v>137</v>
      </c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"/>
      <c r="N318" s="4">
        <v>76112</v>
      </c>
      <c r="O318" s="25"/>
    </row>
    <row r="319" spans="2:15" ht="12.75">
      <c r="B319" s="184"/>
      <c r="C319" s="14"/>
      <c r="D319" s="14"/>
      <c r="E319" s="14"/>
      <c r="F319" s="14"/>
      <c r="G319" s="14"/>
      <c r="H319" s="14"/>
      <c r="I319" s="14"/>
      <c r="J319" s="6"/>
      <c r="K319" s="139"/>
      <c r="L319" s="139"/>
      <c r="M319" s="6"/>
      <c r="N319" s="5"/>
      <c r="O319" s="6"/>
    </row>
    <row r="320" spans="2:15" ht="12.75">
      <c r="B320" s="184"/>
      <c r="C320" s="14"/>
      <c r="D320" s="14"/>
      <c r="E320" s="14"/>
      <c r="F320" s="14"/>
      <c r="G320" s="14"/>
      <c r="H320" s="14"/>
      <c r="I320" s="14"/>
      <c r="J320" s="6"/>
      <c r="K320" s="139"/>
      <c r="L320" s="139"/>
      <c r="M320" s="6"/>
      <c r="N320" s="5"/>
      <c r="O320" s="6"/>
    </row>
    <row r="321" spans="2:15" ht="12.75">
      <c r="B321" s="1"/>
      <c r="C321" s="143"/>
      <c r="E321" s="81" t="s">
        <v>15</v>
      </c>
      <c r="F321" s="125"/>
      <c r="G321" s="125"/>
      <c r="H321" s="125"/>
      <c r="I321" s="125"/>
      <c r="J321" s="17"/>
      <c r="L321" s="18"/>
      <c r="M321" s="18"/>
      <c r="N321" s="18"/>
      <c r="O321" s="18" t="s">
        <v>58</v>
      </c>
    </row>
    <row r="322" spans="2:15" ht="12.75">
      <c r="B322" s="143" t="s">
        <v>127</v>
      </c>
      <c r="C322" s="19"/>
      <c r="E322" s="19"/>
      <c r="F322" s="17"/>
      <c r="G322" s="17"/>
      <c r="H322" s="17"/>
      <c r="I322" s="17"/>
      <c r="J322" s="17"/>
      <c r="L322" s="18"/>
      <c r="M322" s="18"/>
      <c r="N322" s="18"/>
      <c r="O322" s="17" t="s">
        <v>16</v>
      </c>
    </row>
    <row r="323" spans="2:15" ht="12.75">
      <c r="B323" s="19"/>
      <c r="C323" s="19"/>
      <c r="E323" s="19"/>
      <c r="F323" s="19"/>
      <c r="G323" s="19"/>
      <c r="H323" s="19"/>
      <c r="I323" s="19"/>
      <c r="J323" s="17"/>
      <c r="L323" s="18"/>
      <c r="M323" s="18"/>
      <c r="N323" s="18"/>
      <c r="O323" s="17"/>
    </row>
    <row r="324" spans="2:15" ht="12.75">
      <c r="B324" s="19"/>
      <c r="C324" s="143"/>
      <c r="E324" s="81" t="s">
        <v>15</v>
      </c>
      <c r="F324" s="125"/>
      <c r="G324" s="125"/>
      <c r="H324" s="125"/>
      <c r="I324" s="125"/>
      <c r="J324" s="17"/>
      <c r="L324" s="18"/>
      <c r="M324" s="18"/>
      <c r="N324" s="18"/>
      <c r="O324" s="17" t="s">
        <v>51</v>
      </c>
    </row>
    <row r="325" spans="2:15" ht="12.75">
      <c r="B325" s="143" t="s">
        <v>60</v>
      </c>
      <c r="C325" s="18"/>
      <c r="D325" s="18"/>
      <c r="E325" s="17"/>
      <c r="F325" s="17"/>
      <c r="G325" s="18"/>
      <c r="H325" s="18"/>
      <c r="I325" s="18"/>
      <c r="J325" s="17"/>
      <c r="L325" s="18"/>
      <c r="M325" s="18"/>
      <c r="N325" s="18"/>
      <c r="O325" s="17" t="s">
        <v>16</v>
      </c>
    </row>
    <row r="326" ht="12.75">
      <c r="B326" s="18"/>
    </row>
    <row r="327" spans="2:17" ht="12.75">
      <c r="B327" s="18"/>
      <c r="O327" s="220">
        <f>O25+O35+O43+O52+O73+O118+O212+O296+O315</f>
        <v>5963829</v>
      </c>
      <c r="P327" s="220">
        <f>P25+P35+P43+P52+P73+P118+P212+P296+P315</f>
        <v>5963829</v>
      </c>
      <c r="Q327" s="220">
        <f>P327-O327</f>
        <v>0</v>
      </c>
    </row>
  </sheetData>
  <sheetProtection/>
  <mergeCells count="257">
    <mergeCell ref="D28:F28"/>
    <mergeCell ref="M29:N29"/>
    <mergeCell ref="B23:O23"/>
    <mergeCell ref="B21:O21"/>
    <mergeCell ref="B22:O22"/>
    <mergeCell ref="B25:N25"/>
    <mergeCell ref="B97:C97"/>
    <mergeCell ref="J97:K97"/>
    <mergeCell ref="B43:N43"/>
    <mergeCell ref="M28:N28"/>
    <mergeCell ref="D27:F27"/>
    <mergeCell ref="M27:N27"/>
    <mergeCell ref="K316:L316"/>
    <mergeCell ref="F317:H317"/>
    <mergeCell ref="F306:H306"/>
    <mergeCell ref="F303:H303"/>
    <mergeCell ref="D29:F29"/>
    <mergeCell ref="B31:O31"/>
    <mergeCell ref="G104:H104"/>
    <mergeCell ref="B106:N106"/>
    <mergeCell ref="G294:O294"/>
    <mergeCell ref="G313:O313"/>
    <mergeCell ref="F311:O311"/>
    <mergeCell ref="F312:O312"/>
    <mergeCell ref="G78:H78"/>
    <mergeCell ref="G85:H85"/>
    <mergeCell ref="G111:H111"/>
    <mergeCell ref="B112:M112"/>
    <mergeCell ref="B164:F164"/>
    <mergeCell ref="B154:E154"/>
    <mergeCell ref="G149:H149"/>
    <mergeCell ref="G101:H101"/>
    <mergeCell ref="G102:H102"/>
    <mergeCell ref="G103:H103"/>
    <mergeCell ref="G92:H92"/>
    <mergeCell ref="G93:H93"/>
    <mergeCell ref="G108:H108"/>
    <mergeCell ref="B69:O69"/>
    <mergeCell ref="B70:O70"/>
    <mergeCell ref="B71:O71"/>
    <mergeCell ref="B75:N75"/>
    <mergeCell ref="G76:H76"/>
    <mergeCell ref="G94:H94"/>
    <mergeCell ref="G77:H77"/>
    <mergeCell ref="G79:H79"/>
    <mergeCell ref="G80:H80"/>
    <mergeCell ref="G82:H82"/>
    <mergeCell ref="G83:H83"/>
    <mergeCell ref="G84:H84"/>
    <mergeCell ref="G109:H109"/>
    <mergeCell ref="G86:H86"/>
    <mergeCell ref="G95:H95"/>
    <mergeCell ref="B90:N90"/>
    <mergeCell ref="G91:H91"/>
    <mergeCell ref="G110:H110"/>
    <mergeCell ref="G96:H96"/>
    <mergeCell ref="B98:N98"/>
    <mergeCell ref="B99:N99"/>
    <mergeCell ref="G133:H133"/>
    <mergeCell ref="G129:H129"/>
    <mergeCell ref="B132:N132"/>
    <mergeCell ref="G122:H122"/>
    <mergeCell ref="B128:N128"/>
    <mergeCell ref="G130:H130"/>
    <mergeCell ref="B138:N138"/>
    <mergeCell ref="G137:H137"/>
    <mergeCell ref="B144:N144"/>
    <mergeCell ref="K252:M252"/>
    <mergeCell ref="D224:E224"/>
    <mergeCell ref="G232:H232"/>
    <mergeCell ref="D246:E246"/>
    <mergeCell ref="D244:E244"/>
    <mergeCell ref="G233:H233"/>
    <mergeCell ref="K236:M236"/>
    <mergeCell ref="F298:H298"/>
    <mergeCell ref="G237:H237"/>
    <mergeCell ref="G241:H241"/>
    <mergeCell ref="G254:H254"/>
    <mergeCell ref="G252:H252"/>
    <mergeCell ref="G249:H249"/>
    <mergeCell ref="G251:H251"/>
    <mergeCell ref="G240:H240"/>
    <mergeCell ref="K249:M249"/>
    <mergeCell ref="D238:E238"/>
    <mergeCell ref="D254:E254"/>
    <mergeCell ref="D245:E245"/>
    <mergeCell ref="D236:E236"/>
    <mergeCell ref="D231:E231"/>
    <mergeCell ref="D242:E242"/>
    <mergeCell ref="D252:E252"/>
    <mergeCell ref="D250:E250"/>
    <mergeCell ref="D233:E233"/>
    <mergeCell ref="D241:E241"/>
    <mergeCell ref="H305:I305"/>
    <mergeCell ref="K305:L305"/>
    <mergeCell ref="K297:L297"/>
    <mergeCell ref="K300:L300"/>
    <mergeCell ref="K245:M245"/>
    <mergeCell ref="G250:H250"/>
    <mergeCell ref="K250:M250"/>
    <mergeCell ref="G258:H258"/>
    <mergeCell ref="F301:H301"/>
    <mergeCell ref="K302:L302"/>
    <mergeCell ref="D255:E255"/>
    <mergeCell ref="G255:H255"/>
    <mergeCell ref="G260:H260"/>
    <mergeCell ref="G271:H271"/>
    <mergeCell ref="G277:H277"/>
    <mergeCell ref="H300:I300"/>
    <mergeCell ref="F292:O292"/>
    <mergeCell ref="D64:E64"/>
    <mergeCell ref="H64:I64"/>
    <mergeCell ref="B141:M141"/>
    <mergeCell ref="G160:H160"/>
    <mergeCell ref="B165:N165"/>
    <mergeCell ref="D226:E226"/>
    <mergeCell ref="G126:H126"/>
    <mergeCell ref="B127:M127"/>
    <mergeCell ref="K246:M246"/>
    <mergeCell ref="B142:N142"/>
    <mergeCell ref="G143:H143"/>
    <mergeCell ref="B123:N123"/>
    <mergeCell ref="D235:E235"/>
    <mergeCell ref="G235:H235"/>
    <mergeCell ref="B139:N139"/>
    <mergeCell ref="K235:M235"/>
    <mergeCell ref="D232:E232"/>
    <mergeCell ref="G234:H234"/>
    <mergeCell ref="B134:M134"/>
    <mergeCell ref="B49:O49"/>
    <mergeCell ref="B176:N176"/>
    <mergeCell ref="G177:H177"/>
    <mergeCell ref="D234:E234"/>
    <mergeCell ref="G173:H173"/>
    <mergeCell ref="B155:N155"/>
    <mergeCell ref="B183:F183"/>
    <mergeCell ref="G178:H178"/>
    <mergeCell ref="B159:N159"/>
    <mergeCell ref="B131:M131"/>
    <mergeCell ref="B116:O116"/>
    <mergeCell ref="B3:O3"/>
    <mergeCell ref="B120:N120"/>
    <mergeCell ref="B114:O114"/>
    <mergeCell ref="B115:O115"/>
    <mergeCell ref="B158:F158"/>
    <mergeCell ref="D55:E55"/>
    <mergeCell ref="B48:O48"/>
    <mergeCell ref="B124:N124"/>
    <mergeCell ref="B32:O32"/>
    <mergeCell ref="B35:N35"/>
    <mergeCell ref="B67:L67"/>
    <mergeCell ref="H57:I57"/>
    <mergeCell ref="H55:I55"/>
    <mergeCell ref="H65:I65"/>
    <mergeCell ref="B41:O41"/>
    <mergeCell ref="B40:O40"/>
    <mergeCell ref="C44:D44"/>
    <mergeCell ref="H62:I62"/>
    <mergeCell ref="D63:E63"/>
    <mergeCell ref="D56:E56"/>
    <mergeCell ref="K307:L307"/>
    <mergeCell ref="D249:E249"/>
    <mergeCell ref="B33:O33"/>
    <mergeCell ref="D62:E62"/>
    <mergeCell ref="B50:O50"/>
    <mergeCell ref="H54:I54"/>
    <mergeCell ref="B53:N53"/>
    <mergeCell ref="B60:N60"/>
    <mergeCell ref="D61:E61"/>
    <mergeCell ref="D54:E54"/>
    <mergeCell ref="B39:O39"/>
    <mergeCell ref="F44:N44"/>
    <mergeCell ref="G227:H227"/>
    <mergeCell ref="D253:E253"/>
    <mergeCell ref="D237:E237"/>
    <mergeCell ref="D243:E243"/>
    <mergeCell ref="K237:M237"/>
    <mergeCell ref="K241:M241"/>
    <mergeCell ref="G243:H243"/>
    <mergeCell ref="H56:I56"/>
    <mergeCell ref="D57:E57"/>
    <mergeCell ref="H58:I58"/>
    <mergeCell ref="H63:I63"/>
    <mergeCell ref="H61:I61"/>
    <mergeCell ref="A208:O208"/>
    <mergeCell ref="B172:N172"/>
    <mergeCell ref="G162:H162"/>
    <mergeCell ref="G146:H146"/>
    <mergeCell ref="G166:H166"/>
    <mergeCell ref="G185:H185"/>
    <mergeCell ref="G181:H181"/>
    <mergeCell ref="G125:H125"/>
    <mergeCell ref="B167:N167"/>
    <mergeCell ref="K234:M234"/>
    <mergeCell ref="B136:N136"/>
    <mergeCell ref="G145:H145"/>
    <mergeCell ref="G231:H231"/>
    <mergeCell ref="B148:N148"/>
    <mergeCell ref="G226:H226"/>
    <mergeCell ref="G140:H140"/>
    <mergeCell ref="K243:M243"/>
    <mergeCell ref="K224:M224"/>
    <mergeCell ref="D225:E225"/>
    <mergeCell ref="G225:H225"/>
    <mergeCell ref="K227:M227"/>
    <mergeCell ref="G236:H236"/>
    <mergeCell ref="G238:H238"/>
    <mergeCell ref="G242:H242"/>
    <mergeCell ref="K226:M226"/>
    <mergeCell ref="D251:E251"/>
    <mergeCell ref="K244:M244"/>
    <mergeCell ref="G215:H215"/>
    <mergeCell ref="G245:H245"/>
    <mergeCell ref="G219:H219"/>
    <mergeCell ref="G221:H221"/>
    <mergeCell ref="G224:H224"/>
    <mergeCell ref="K240:M240"/>
    <mergeCell ref="D227:E227"/>
    <mergeCell ref="D240:E240"/>
    <mergeCell ref="F293:O293"/>
    <mergeCell ref="G264:H264"/>
    <mergeCell ref="G265:H265"/>
    <mergeCell ref="G253:H253"/>
    <mergeCell ref="K253:M253"/>
    <mergeCell ref="K254:M254"/>
    <mergeCell ref="G279:H279"/>
    <mergeCell ref="C265:F265"/>
    <mergeCell ref="C264:F264"/>
    <mergeCell ref="K255:M255"/>
    <mergeCell ref="G152:H152"/>
    <mergeCell ref="G153:H153"/>
    <mergeCell ref="G157:H157"/>
    <mergeCell ref="G169:H169"/>
    <mergeCell ref="B180:N180"/>
    <mergeCell ref="B184:N184"/>
    <mergeCell ref="G168:H168"/>
    <mergeCell ref="G156:H156"/>
    <mergeCell ref="G204:H204"/>
    <mergeCell ref="G246:H246"/>
    <mergeCell ref="G273:H273"/>
    <mergeCell ref="G284:H284"/>
    <mergeCell ref="B210:O210"/>
    <mergeCell ref="A209:O209"/>
    <mergeCell ref="G244:H244"/>
    <mergeCell ref="K242:M242"/>
    <mergeCell ref="K225:M225"/>
    <mergeCell ref="K251:M251"/>
    <mergeCell ref="G269:H269"/>
    <mergeCell ref="M26:N26"/>
    <mergeCell ref="D26:F26"/>
    <mergeCell ref="B189:N189"/>
    <mergeCell ref="G289:H289"/>
    <mergeCell ref="G190:H190"/>
    <mergeCell ref="G194:H194"/>
    <mergeCell ref="G198:H198"/>
    <mergeCell ref="G202:H202"/>
    <mergeCell ref="G203:H203"/>
  </mergeCells>
  <printOptions/>
  <pageMargins left="0.7" right="0.7" top="0.75" bottom="0.75" header="0.3" footer="0.3"/>
  <pageSetup fitToHeight="0" fitToWidth="1" horizontalDpi="600" verticalDpi="600" orientation="portrait" paperSize="9" scale="61" r:id="rId1"/>
  <rowBreaks count="2" manualBreakCount="2">
    <brk id="112" max="14" man="1"/>
    <brk id="2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61"/>
  <sheetViews>
    <sheetView view="pageBreakPreview" zoomScaleSheetLayoutView="100" workbookViewId="0" topLeftCell="A1">
      <selection activeCell="P20" sqref="P20"/>
    </sheetView>
  </sheetViews>
  <sheetFormatPr defaultColWidth="9.00390625" defaultRowHeight="12.75"/>
  <cols>
    <col min="1" max="1" width="13.625" style="1" customWidth="1"/>
    <col min="2" max="2" width="11.75390625" style="1" customWidth="1"/>
    <col min="3" max="3" width="7.00390625" style="1" customWidth="1"/>
    <col min="4" max="4" width="6.625" style="1" customWidth="1"/>
    <col min="5" max="5" width="9.375" style="1" customWidth="1"/>
    <col min="6" max="6" width="9.25390625" style="1" customWidth="1"/>
    <col min="7" max="7" width="6.00390625" style="1" customWidth="1"/>
    <col min="8" max="8" width="8.875" style="1" customWidth="1"/>
    <col min="9" max="9" width="1.625" style="1" customWidth="1"/>
    <col min="10" max="10" width="12.625" style="1" customWidth="1"/>
    <col min="11" max="11" width="5.75390625" style="1" customWidth="1"/>
    <col min="12" max="12" width="1.625" style="1" customWidth="1"/>
    <col min="13" max="13" width="11.75390625" style="1" customWidth="1"/>
    <col min="14" max="14" width="17.875" style="1" customWidth="1"/>
    <col min="15" max="15" width="0.37109375" style="1" customWidth="1"/>
    <col min="16" max="16" width="9.125" style="1" customWidth="1"/>
    <col min="17" max="17" width="12.875" style="1" bestFit="1" customWidth="1"/>
    <col min="18" max="16384" width="9.125" style="1" customWidth="1"/>
  </cols>
  <sheetData>
    <row r="1" spans="1:14" ht="41.25" customHeight="1">
      <c r="A1" s="329" t="s">
        <v>185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24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customHeight="1">
      <c r="A3" s="316" t="s">
        <v>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5.75" customHeight="1">
      <c r="A4" s="310" t="s">
        <v>20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5.75" customHeight="1">
      <c r="A5" s="353" t="s">
        <v>174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6" spans="1:14" ht="15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 t="s">
        <v>8</v>
      </c>
    </row>
    <row r="7" spans="1:17" ht="17.25" customHeight="1" thickBo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80">
        <f>L12</f>
        <v>23029278</v>
      </c>
      <c r="P7" s="1">
        <v>23029278</v>
      </c>
      <c r="Q7" s="103">
        <f>P7-N7</f>
        <v>0</v>
      </c>
    </row>
    <row r="8" spans="1:14" ht="15" thickBot="1">
      <c r="A8" s="38"/>
      <c r="B8" s="74"/>
      <c r="C8" s="303">
        <v>1919107</v>
      </c>
      <c r="D8" s="303"/>
      <c r="E8" s="303"/>
      <c r="F8" s="39" t="s">
        <v>2</v>
      </c>
      <c r="G8" s="205">
        <v>8</v>
      </c>
      <c r="H8" s="39" t="s">
        <v>3</v>
      </c>
      <c r="I8" s="39" t="s">
        <v>6</v>
      </c>
      <c r="J8" s="74"/>
      <c r="K8" s="74"/>
      <c r="L8" s="301">
        <f>ROUND(C8*G8,2)-2</f>
        <v>15352854</v>
      </c>
      <c r="M8" s="302"/>
      <c r="N8" s="33"/>
    </row>
    <row r="9" spans="1:14" ht="14.25">
      <c r="A9" s="30"/>
      <c r="B9" s="12"/>
      <c r="C9" s="303">
        <v>1919106</v>
      </c>
      <c r="D9" s="303"/>
      <c r="E9" s="303"/>
      <c r="F9" s="8" t="s">
        <v>2</v>
      </c>
      <c r="G9" s="217">
        <v>4</v>
      </c>
      <c r="H9" s="8" t="s">
        <v>3</v>
      </c>
      <c r="I9" s="8" t="s">
        <v>2</v>
      </c>
      <c r="J9" s="71"/>
      <c r="K9" s="73" t="s">
        <v>6</v>
      </c>
      <c r="L9" s="301">
        <f>ROUND(C9*G9,2)</f>
        <v>7676424</v>
      </c>
      <c r="M9" s="302"/>
      <c r="N9" s="25"/>
    </row>
    <row r="10" spans="1:14" ht="13.5" hidden="1" thickBot="1">
      <c r="A10" s="75"/>
      <c r="B10" s="7"/>
      <c r="C10" s="327"/>
      <c r="D10" s="327"/>
      <c r="E10" s="327"/>
      <c r="F10" s="7" t="s">
        <v>2</v>
      </c>
      <c r="G10" s="77"/>
      <c r="H10" s="7" t="s">
        <v>3</v>
      </c>
      <c r="I10" s="8"/>
      <c r="J10" s="71"/>
      <c r="K10" s="73" t="s">
        <v>6</v>
      </c>
      <c r="L10" s="301">
        <f>ROUND(C10*G10,2)</f>
        <v>0</v>
      </c>
      <c r="M10" s="302"/>
      <c r="N10" s="25"/>
    </row>
    <row r="11" spans="1:14" ht="12.75" hidden="1">
      <c r="A11" s="30"/>
      <c r="B11" s="12"/>
      <c r="C11" s="303"/>
      <c r="D11" s="303"/>
      <c r="E11" s="303"/>
      <c r="F11" s="8" t="s">
        <v>2</v>
      </c>
      <c r="G11" s="76"/>
      <c r="H11" s="8" t="s">
        <v>3</v>
      </c>
      <c r="I11" s="8" t="s">
        <v>2</v>
      </c>
      <c r="J11" s="71"/>
      <c r="K11" s="73" t="s">
        <v>6</v>
      </c>
      <c r="L11" s="336">
        <f>ROUND(C11*G11*J11,0)</f>
        <v>0</v>
      </c>
      <c r="M11" s="366"/>
      <c r="N11" s="25"/>
    </row>
    <row r="12" spans="1:14" ht="13.5" thickBot="1">
      <c r="A12" s="27"/>
      <c r="B12" s="28"/>
      <c r="C12" s="327"/>
      <c r="D12" s="327"/>
      <c r="E12" s="327"/>
      <c r="F12" s="28"/>
      <c r="G12" s="28"/>
      <c r="H12" s="28"/>
      <c r="I12" s="28"/>
      <c r="J12" s="72"/>
      <c r="K12" s="72"/>
      <c r="L12" s="364">
        <f>SUM(L8:M11)</f>
        <v>23029278</v>
      </c>
      <c r="M12" s="365"/>
      <c r="N12" s="29"/>
    </row>
    <row r="13" spans="1:14" ht="12.75">
      <c r="A13" s="6"/>
      <c r="B13" s="6"/>
      <c r="C13" s="9"/>
      <c r="D13" s="9"/>
      <c r="E13" s="9"/>
      <c r="F13" s="6"/>
      <c r="G13" s="6"/>
      <c r="H13" s="6"/>
      <c r="I13" s="6"/>
      <c r="J13" s="218"/>
      <c r="K13" s="218"/>
      <c r="L13" s="219"/>
      <c r="M13" s="85"/>
      <c r="N13" s="6"/>
    </row>
    <row r="14" spans="1:14" ht="12.75">
      <c r="A14" s="6"/>
      <c r="B14" s="6"/>
      <c r="C14" s="9"/>
      <c r="D14" s="9"/>
      <c r="E14" s="9"/>
      <c r="F14" s="6"/>
      <c r="G14" s="6"/>
      <c r="H14" s="6"/>
      <c r="I14" s="6"/>
      <c r="J14" s="218"/>
      <c r="K14" s="218"/>
      <c r="L14" s="219"/>
      <c r="M14" s="85"/>
      <c r="N14" s="6"/>
    </row>
    <row r="15" spans="1:14" ht="12.75">
      <c r="A15" s="316" t="s">
        <v>22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</row>
    <row r="16" spans="1:14" ht="12.75">
      <c r="A16" s="310" t="s">
        <v>23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</row>
    <row r="17" spans="1:14" ht="12.75">
      <c r="A17" s="353" t="s">
        <v>175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</row>
    <row r="18" spans="1:14" ht="13.5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 t="s">
        <v>8</v>
      </c>
    </row>
    <row r="19" spans="1:16" ht="13.5" thickBot="1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80">
        <f>E20</f>
        <v>6954842</v>
      </c>
      <c r="P19" s="1">
        <v>6954842</v>
      </c>
    </row>
    <row r="20" spans="1:14" ht="12.75">
      <c r="A20" s="45"/>
      <c r="B20" s="328">
        <v>0.302</v>
      </c>
      <c r="C20" s="328"/>
      <c r="D20" s="55"/>
      <c r="E20" s="318">
        <v>6954842</v>
      </c>
      <c r="F20" s="319"/>
      <c r="G20" s="319"/>
      <c r="H20" s="319"/>
      <c r="I20" s="319"/>
      <c r="J20" s="319"/>
      <c r="K20" s="319"/>
      <c r="L20" s="319"/>
      <c r="M20" s="320"/>
      <c r="N20" s="33"/>
    </row>
    <row r="21" spans="1:14" ht="12.75" hidden="1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5"/>
    </row>
    <row r="22" spans="1:14" ht="12.75" hidden="1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5"/>
    </row>
    <row r="23" spans="1:14" ht="13.5" thickBo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9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9.5" customHeight="1">
      <c r="A25" s="354" t="s">
        <v>101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</row>
    <row r="26" spans="1:14" ht="12.75">
      <c r="A26" s="353" t="s">
        <v>100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</row>
    <row r="27" spans="1:14" ht="12.75">
      <c r="A27" s="353" t="s">
        <v>176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</row>
    <row r="28" spans="1:14" ht="8.25" customHeight="1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3" t="s">
        <v>8</v>
      </c>
    </row>
    <row r="29" spans="1:17" ht="13.5" thickBo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56">
        <f>N31</f>
        <v>20020</v>
      </c>
      <c r="P29" s="1">
        <v>20020</v>
      </c>
      <c r="Q29" s="103">
        <f>P29-N29</f>
        <v>0</v>
      </c>
    </row>
    <row r="30" spans="1:14" ht="12.75">
      <c r="A30" s="97" t="s">
        <v>99</v>
      </c>
      <c r="B30" s="9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59"/>
      <c r="N30" s="215"/>
    </row>
    <row r="31" spans="1:14" ht="12.75">
      <c r="A31" s="37"/>
      <c r="B31" s="94"/>
      <c r="C31" s="6"/>
      <c r="D31" s="6"/>
      <c r="E31" s="6"/>
      <c r="F31" s="6"/>
      <c r="G31" s="6"/>
      <c r="H31" s="6"/>
      <c r="I31" s="6"/>
      <c r="J31" s="6"/>
      <c r="K31" s="6"/>
      <c r="L31" s="6"/>
      <c r="M31" s="60"/>
      <c r="N31" s="216">
        <f>M34</f>
        <v>20020</v>
      </c>
    </row>
    <row r="32" spans="1:14" ht="12.75">
      <c r="A32" s="93"/>
      <c r="B32" s="94"/>
      <c r="C32" s="6"/>
      <c r="D32" s="6"/>
      <c r="E32" s="6"/>
      <c r="F32" s="132">
        <v>1680</v>
      </c>
      <c r="G32" s="224"/>
      <c r="H32" s="10" t="s">
        <v>8</v>
      </c>
      <c r="I32" s="10" t="s">
        <v>2</v>
      </c>
      <c r="J32" s="150">
        <v>11</v>
      </c>
      <c r="K32" s="10" t="s">
        <v>17</v>
      </c>
      <c r="L32" s="10" t="s">
        <v>6</v>
      </c>
      <c r="M32" s="91">
        <f>ROUND(F32*J32,2)</f>
        <v>18480</v>
      </c>
      <c r="N32" s="112"/>
    </row>
    <row r="33" spans="1:14" ht="12.75">
      <c r="A33" s="93"/>
      <c r="B33" s="94"/>
      <c r="C33" s="6"/>
      <c r="D33" s="6"/>
      <c r="E33" s="6"/>
      <c r="F33" s="132">
        <v>1540</v>
      </c>
      <c r="G33" s="224"/>
      <c r="H33" s="10" t="s">
        <v>8</v>
      </c>
      <c r="I33" s="10" t="s">
        <v>2</v>
      </c>
      <c r="J33" s="150">
        <v>1</v>
      </c>
      <c r="K33" s="10" t="s">
        <v>17</v>
      </c>
      <c r="L33" s="10" t="s">
        <v>6</v>
      </c>
      <c r="M33" s="91">
        <f>ROUND(F33*J33,2)</f>
        <v>1540</v>
      </c>
      <c r="N33" s="112"/>
    </row>
    <row r="34" spans="1:14" ht="13.5" thickBot="1">
      <c r="A34" s="213"/>
      <c r="B34" s="21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45">
        <f>M32+M33</f>
        <v>20020</v>
      </c>
      <c r="N34" s="134"/>
    </row>
    <row r="35" spans="1:14" ht="13.5" thickBot="1">
      <c r="A35" s="95"/>
      <c r="B35" s="9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</row>
    <row r="36" spans="1:14" ht="12.75">
      <c r="A36" s="359" t="s">
        <v>131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</row>
    <row r="37" spans="1:14" ht="12.75">
      <c r="A37" s="353" t="s">
        <v>132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</row>
    <row r="38" spans="1:14" ht="12.75">
      <c r="A38" s="353" t="s">
        <v>176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</row>
    <row r="39" spans="1:14" ht="13.5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 t="s">
        <v>8</v>
      </c>
    </row>
    <row r="40" spans="1:16" ht="13.5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56">
        <f>N42</f>
        <v>170448</v>
      </c>
      <c r="P40" s="1">
        <v>170448</v>
      </c>
    </row>
    <row r="41" spans="1:14" ht="12.75" customHeight="1">
      <c r="A41" s="356" t="s">
        <v>102</v>
      </c>
      <c r="B41" s="357"/>
      <c r="C41" s="357"/>
      <c r="D41" s="357"/>
      <c r="E41" s="357"/>
      <c r="F41" s="357"/>
      <c r="G41" s="357"/>
      <c r="H41" s="358"/>
      <c r="I41" s="39"/>
      <c r="J41" s="39"/>
      <c r="K41" s="39"/>
      <c r="L41" s="39"/>
      <c r="M41" s="59"/>
      <c r="N41" s="215"/>
    </row>
    <row r="42" spans="1:14" ht="12.75">
      <c r="A42" s="37"/>
      <c r="B42" s="94"/>
      <c r="C42" s="6"/>
      <c r="D42" s="6"/>
      <c r="E42" s="6"/>
      <c r="F42" s="6"/>
      <c r="G42" s="6"/>
      <c r="H42" s="6"/>
      <c r="I42" s="6"/>
      <c r="J42" s="6"/>
      <c r="K42" s="6"/>
      <c r="L42" s="6"/>
      <c r="M42" s="60"/>
      <c r="N42" s="216">
        <f>M45</f>
        <v>170448</v>
      </c>
    </row>
    <row r="43" spans="1:14" ht="12.75" hidden="1">
      <c r="A43" s="93"/>
      <c r="B43" s="94"/>
      <c r="C43" s="6"/>
      <c r="D43" s="6"/>
      <c r="E43" s="6"/>
      <c r="F43" s="132"/>
      <c r="G43" s="202"/>
      <c r="H43" s="10" t="s">
        <v>8</v>
      </c>
      <c r="I43" s="10" t="s">
        <v>2</v>
      </c>
      <c r="J43" s="150"/>
      <c r="K43" s="10" t="s">
        <v>17</v>
      </c>
      <c r="L43" s="10" t="s">
        <v>6</v>
      </c>
      <c r="M43" s="91">
        <f>ROUND(F43*J43,2)</f>
        <v>0</v>
      </c>
      <c r="N43" s="112"/>
    </row>
    <row r="44" spans="1:14" ht="12.75" hidden="1">
      <c r="A44" s="93"/>
      <c r="B44" s="94"/>
      <c r="C44" s="6"/>
      <c r="D44" s="6"/>
      <c r="E44" s="6"/>
      <c r="F44" s="132"/>
      <c r="G44" s="202"/>
      <c r="H44" s="10" t="s">
        <v>8</v>
      </c>
      <c r="I44" s="10" t="s">
        <v>2</v>
      </c>
      <c r="J44" s="150"/>
      <c r="K44" s="10" t="s">
        <v>17</v>
      </c>
      <c r="L44" s="10" t="s">
        <v>6</v>
      </c>
      <c r="M44" s="91">
        <f>ROUND(F44*J44,2)</f>
        <v>0</v>
      </c>
      <c r="N44" s="112"/>
    </row>
    <row r="45" spans="1:14" ht="13.5" thickBot="1">
      <c r="A45" s="213"/>
      <c r="B45" s="21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45">
        <v>170448</v>
      </c>
      <c r="N45" s="134"/>
    </row>
    <row r="46" spans="1:14" s="18" customFormat="1" ht="11.25" customHeight="1" hidden="1">
      <c r="A46" s="207"/>
      <c r="B46" s="208"/>
      <c r="C46" s="209"/>
      <c r="D46" s="210"/>
      <c r="E46" s="211"/>
      <c r="F46" s="360"/>
      <c r="G46" s="360"/>
      <c r="H46" s="360"/>
      <c r="I46" s="360"/>
      <c r="J46" s="212"/>
      <c r="K46" s="361"/>
      <c r="L46" s="362"/>
      <c r="M46" s="363"/>
      <c r="N46" s="60"/>
    </row>
    <row r="47" spans="1:14" s="18" customFormat="1" ht="12.75" customHeight="1" hidden="1">
      <c r="A47" s="82"/>
      <c r="B47" s="79"/>
      <c r="C47" s="56"/>
      <c r="D47" s="120"/>
      <c r="E47" s="121"/>
      <c r="F47" s="352"/>
      <c r="G47" s="352"/>
      <c r="H47" s="352"/>
      <c r="I47" s="352"/>
      <c r="J47" s="50"/>
      <c r="K47" s="349"/>
      <c r="L47" s="350"/>
      <c r="M47" s="351"/>
      <c r="N47" s="60"/>
    </row>
    <row r="48" spans="1:14" s="18" customFormat="1" ht="12.75" customHeight="1" hidden="1">
      <c r="A48" s="82"/>
      <c r="B48" s="79"/>
      <c r="C48" s="56"/>
      <c r="D48" s="120"/>
      <c r="E48" s="121"/>
      <c r="F48" s="352"/>
      <c r="G48" s="352"/>
      <c r="H48" s="352"/>
      <c r="I48" s="352"/>
      <c r="J48" s="50"/>
      <c r="K48" s="349"/>
      <c r="L48" s="350"/>
      <c r="M48" s="351"/>
      <c r="N48" s="60"/>
    </row>
    <row r="49" spans="1:14" s="18" customFormat="1" ht="12.75">
      <c r="A49" s="126"/>
      <c r="B49" s="126"/>
      <c r="C49" s="126"/>
      <c r="D49" s="206"/>
      <c r="E49" s="206"/>
      <c r="F49" s="85"/>
      <c r="G49" s="85"/>
      <c r="H49" s="85"/>
      <c r="I49" s="85"/>
      <c r="J49" s="127"/>
      <c r="K49" s="128"/>
      <c r="L49" s="128"/>
      <c r="M49" s="128"/>
      <c r="N49" s="6"/>
    </row>
    <row r="50" spans="1:14" s="18" customFormat="1" ht="12.75">
      <c r="A50" s="126"/>
      <c r="B50" s="126"/>
      <c r="C50" s="126"/>
      <c r="D50" s="206"/>
      <c r="E50" s="206"/>
      <c r="F50" s="85"/>
      <c r="G50" s="85"/>
      <c r="H50" s="85"/>
      <c r="I50" s="85"/>
      <c r="J50" s="127"/>
      <c r="K50" s="128"/>
      <c r="L50" s="128"/>
      <c r="M50" s="128"/>
      <c r="N50" s="6"/>
    </row>
    <row r="51" spans="1:14" ht="12.75">
      <c r="A51" s="143" t="s">
        <v>127</v>
      </c>
      <c r="B51" s="19"/>
      <c r="C51" s="18"/>
      <c r="D51" s="18"/>
      <c r="E51" s="18"/>
      <c r="F51" s="18"/>
      <c r="G51" s="18"/>
      <c r="H51" s="17"/>
      <c r="I51" s="17"/>
      <c r="J51"/>
      <c r="K51" s="18"/>
      <c r="L51" s="18"/>
      <c r="M51"/>
      <c r="N51" s="18" t="s">
        <v>58</v>
      </c>
    </row>
    <row r="52" spans="1:14" ht="12.75">
      <c r="A52" s="19"/>
      <c r="B52" s="19"/>
      <c r="C52"/>
      <c r="D52" s="81" t="s">
        <v>15</v>
      </c>
      <c r="E52" s="355"/>
      <c r="F52" s="355"/>
      <c r="G52" s="355"/>
      <c r="H52" s="355"/>
      <c r="I52" s="17"/>
      <c r="J52"/>
      <c r="K52" s="18"/>
      <c r="L52" s="18"/>
      <c r="M52" s="17" t="s">
        <v>138</v>
      </c>
      <c r="N52"/>
    </row>
    <row r="53" spans="1:14" ht="12.75">
      <c r="A53" s="19"/>
      <c r="B53" s="143"/>
      <c r="C53"/>
      <c r="D53" s="19"/>
      <c r="E53" s="19"/>
      <c r="F53" s="19"/>
      <c r="G53" s="19"/>
      <c r="H53" s="19"/>
      <c r="I53" s="17"/>
      <c r="J53"/>
      <c r="K53" s="18"/>
      <c r="L53" s="18"/>
      <c r="M53" s="17"/>
      <c r="N53"/>
    </row>
    <row r="54" spans="1:14" ht="12.75">
      <c r="A54" s="143" t="s">
        <v>60</v>
      </c>
      <c r="B54" s="18"/>
      <c r="C54"/>
      <c r="D54" s="81" t="s">
        <v>15</v>
      </c>
      <c r="E54" s="125"/>
      <c r="F54" s="125"/>
      <c r="G54" s="125"/>
      <c r="H54" s="125"/>
      <c r="I54" s="17"/>
      <c r="J54"/>
      <c r="K54" s="18"/>
      <c r="L54" s="18"/>
      <c r="M54"/>
      <c r="N54" s="17" t="s">
        <v>51</v>
      </c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 t="s">
        <v>139</v>
      </c>
      <c r="N55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1" spans="14:17" ht="12.75">
      <c r="N61" s="103">
        <f>N7+N19+N29+N40</f>
        <v>30174588</v>
      </c>
      <c r="P61" s="1">
        <f>P7+P19+P29+P40</f>
        <v>30174588</v>
      </c>
      <c r="Q61" s="103">
        <f>P61-N61</f>
        <v>0</v>
      </c>
    </row>
  </sheetData>
  <sheetProtection/>
  <mergeCells count="35">
    <mergeCell ref="A1:N1"/>
    <mergeCell ref="A16:N16"/>
    <mergeCell ref="A17:N17"/>
    <mergeCell ref="L8:M8"/>
    <mergeCell ref="L9:M9"/>
    <mergeCell ref="C10:E10"/>
    <mergeCell ref="C8:E8"/>
    <mergeCell ref="L11:M11"/>
    <mergeCell ref="C12:E12"/>
    <mergeCell ref="B20:C20"/>
    <mergeCell ref="A15:N15"/>
    <mergeCell ref="A3:N3"/>
    <mergeCell ref="A4:N4"/>
    <mergeCell ref="A5:N5"/>
    <mergeCell ref="C9:E9"/>
    <mergeCell ref="A7:M7"/>
    <mergeCell ref="L12:M12"/>
    <mergeCell ref="E20:M20"/>
    <mergeCell ref="A19:M19"/>
    <mergeCell ref="A25:N25"/>
    <mergeCell ref="L10:M10"/>
    <mergeCell ref="A26:N26"/>
    <mergeCell ref="E52:H52"/>
    <mergeCell ref="A41:H41"/>
    <mergeCell ref="A36:N36"/>
    <mergeCell ref="A27:N27"/>
    <mergeCell ref="F46:I46"/>
    <mergeCell ref="C11:E11"/>
    <mergeCell ref="K46:M46"/>
    <mergeCell ref="K47:M47"/>
    <mergeCell ref="K48:M48"/>
    <mergeCell ref="F47:I47"/>
    <mergeCell ref="F48:I48"/>
    <mergeCell ref="A37:N37"/>
    <mergeCell ref="A38:N38"/>
  </mergeCells>
  <printOptions/>
  <pageMargins left="0.2" right="0.21" top="0.24" bottom="0.37" header="0.17" footer="0.28"/>
  <pageSetup fitToHeight="0" fitToWidth="1" horizontalDpi="600" verticalDpi="600" orientation="portrait" paperSize="9" scale="82" r:id="rId1"/>
  <colBreaks count="1" manualBreakCount="1">
    <brk id="14" max="2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Q31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28.25390625" style="0" customWidth="1"/>
    <col min="4" max="4" width="17.125" style="0" customWidth="1"/>
    <col min="5" max="5" width="6.125" style="0" hidden="1" customWidth="1"/>
    <col min="7" max="7" width="3.25390625" style="0" hidden="1" customWidth="1"/>
    <col min="8" max="8" width="4.25390625" style="0" hidden="1" customWidth="1"/>
    <col min="9" max="9" width="9.125" style="0" hidden="1" customWidth="1"/>
    <col min="10" max="10" width="11.625" style="0" customWidth="1"/>
    <col min="11" max="11" width="10.375" style="0" customWidth="1"/>
    <col min="13" max="13" width="2.00390625" style="0" customWidth="1"/>
    <col min="14" max="14" width="13.125" style="0" customWidth="1"/>
    <col min="15" max="15" width="15.625" style="0" customWidth="1"/>
    <col min="17" max="17" width="11.625" style="0" bestFit="1" customWidth="1"/>
  </cols>
  <sheetData>
    <row r="1" spans="2:14" ht="40.5" customHeight="1">
      <c r="B1" s="329" t="s">
        <v>186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" customFormat="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" customFormat="1" ht="12.75"/>
    <row r="4" spans="2:15" s="1" customFormat="1" ht="12.75">
      <c r="B4"/>
      <c r="C4" s="9"/>
      <c r="D4" s="9"/>
      <c r="E4" s="9"/>
      <c r="F4" s="9"/>
      <c r="G4" s="9"/>
      <c r="H4" s="9"/>
      <c r="I4" s="6"/>
      <c r="J4" s="6"/>
      <c r="K4" s="6"/>
      <c r="L4" s="6"/>
      <c r="M4" s="6"/>
      <c r="N4" s="6"/>
      <c r="O4" s="6"/>
    </row>
    <row r="5" spans="2:15" s="1" customFormat="1" ht="12.75">
      <c r="B5" s="354" t="s">
        <v>104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2:15" ht="12.75">
      <c r="B6" s="353" t="s">
        <v>130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2:15" ht="12.75">
      <c r="B7" s="353"/>
      <c r="C7" s="353"/>
      <c r="D7" s="353"/>
      <c r="E7" s="353"/>
      <c r="F7" s="353"/>
      <c r="G7" s="353"/>
      <c r="H7" s="353"/>
      <c r="I7" s="353"/>
      <c r="J7" s="353"/>
      <c r="K7" s="353" t="s">
        <v>183</v>
      </c>
      <c r="L7" s="353"/>
      <c r="M7" s="353"/>
      <c r="N7" s="353"/>
      <c r="O7" s="353"/>
    </row>
    <row r="8" spans="3:15" ht="13.5" thickBo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 t="s">
        <v>8</v>
      </c>
    </row>
    <row r="9" spans="3:17" ht="13.5" thickBot="1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56">
        <f>L21</f>
        <v>1643851</v>
      </c>
      <c r="P9">
        <v>1643851</v>
      </c>
      <c r="Q9" s="220">
        <f>P9-O9</f>
        <v>0</v>
      </c>
    </row>
    <row r="10" spans="3:15" ht="12.75">
      <c r="C10" s="373" t="s">
        <v>43</v>
      </c>
      <c r="D10" s="374"/>
      <c r="E10" s="369" t="s">
        <v>33</v>
      </c>
      <c r="F10" s="370"/>
      <c r="G10" s="371" t="s">
        <v>34</v>
      </c>
      <c r="H10" s="371"/>
      <c r="I10" s="371"/>
      <c r="J10" s="371"/>
      <c r="K10" s="58" t="s">
        <v>35</v>
      </c>
      <c r="L10" s="369" t="s">
        <v>36</v>
      </c>
      <c r="M10" s="372"/>
      <c r="N10" s="370"/>
      <c r="O10" s="59"/>
    </row>
    <row r="11" spans="3:15" ht="12.75">
      <c r="C11" s="367" t="s">
        <v>157</v>
      </c>
      <c r="D11" s="368"/>
      <c r="E11" s="290">
        <v>57</v>
      </c>
      <c r="F11" s="290">
        <v>57</v>
      </c>
      <c r="G11" s="375">
        <v>11.66</v>
      </c>
      <c r="H11" s="375"/>
      <c r="I11" s="375"/>
      <c r="J11" s="375"/>
      <c r="K11" s="50">
        <v>246</v>
      </c>
      <c r="L11" s="349">
        <f>ROUND(E11*G11*K11,2)</f>
        <v>163496.52</v>
      </c>
      <c r="M11" s="350"/>
      <c r="N11" s="351"/>
      <c r="O11" s="60"/>
    </row>
    <row r="12" spans="3:16" ht="15" customHeight="1">
      <c r="C12" s="367" t="s">
        <v>158</v>
      </c>
      <c r="D12" s="368"/>
      <c r="E12" s="290">
        <v>242</v>
      </c>
      <c r="F12" s="290">
        <v>242</v>
      </c>
      <c r="G12" s="375">
        <v>15.33</v>
      </c>
      <c r="H12" s="375"/>
      <c r="I12" s="375"/>
      <c r="J12" s="375"/>
      <c r="K12" s="50">
        <v>246</v>
      </c>
      <c r="L12" s="349">
        <f>ROUND(E12*G12*K12,2)+0.28</f>
        <v>912625.8400000001</v>
      </c>
      <c r="M12" s="350"/>
      <c r="N12" s="351"/>
      <c r="O12" s="60"/>
      <c r="P12" s="220"/>
    </row>
    <row r="13" spans="3:16" ht="15" customHeight="1">
      <c r="C13" s="367" t="s">
        <v>159</v>
      </c>
      <c r="D13" s="368"/>
      <c r="E13" s="290">
        <v>1</v>
      </c>
      <c r="F13" s="290">
        <v>1</v>
      </c>
      <c r="G13" s="375">
        <v>81.66</v>
      </c>
      <c r="H13" s="375"/>
      <c r="I13" s="375"/>
      <c r="J13" s="375"/>
      <c r="K13" s="50">
        <v>246</v>
      </c>
      <c r="L13" s="349">
        <f>ROUND(E13*G13*K13,2)</f>
        <v>20088.36</v>
      </c>
      <c r="M13" s="350"/>
      <c r="N13" s="351"/>
      <c r="O13" s="60"/>
      <c r="P13" t="s">
        <v>177</v>
      </c>
    </row>
    <row r="14" spans="3:16" ht="15" customHeight="1">
      <c r="C14" s="367" t="s">
        <v>160</v>
      </c>
      <c r="D14" s="368"/>
      <c r="E14" s="290">
        <v>4</v>
      </c>
      <c r="F14" s="290">
        <v>4</v>
      </c>
      <c r="G14" s="375">
        <v>90.33</v>
      </c>
      <c r="H14" s="375"/>
      <c r="I14" s="375"/>
      <c r="J14" s="375"/>
      <c r="K14" s="50">
        <v>246</v>
      </c>
      <c r="L14" s="349">
        <f>ROUND(E14*G14*K14,2)</f>
        <v>88884.72</v>
      </c>
      <c r="M14" s="350"/>
      <c r="N14" s="351"/>
      <c r="O14" s="60"/>
      <c r="P14" t="s">
        <v>177</v>
      </c>
    </row>
    <row r="15" spans="3:16" ht="12.75">
      <c r="C15" s="367" t="s">
        <v>178</v>
      </c>
      <c r="D15" s="368"/>
      <c r="E15" s="290">
        <v>2</v>
      </c>
      <c r="F15" s="290">
        <v>2</v>
      </c>
      <c r="G15" s="375">
        <v>46.66</v>
      </c>
      <c r="H15" s="375"/>
      <c r="I15" s="375"/>
      <c r="J15" s="375"/>
      <c r="K15" s="50">
        <v>246</v>
      </c>
      <c r="L15" s="349">
        <f>ROUND(E15*G15*K15,2)</f>
        <v>22956.72</v>
      </c>
      <c r="M15" s="350"/>
      <c r="N15" s="351"/>
      <c r="O15" s="60"/>
      <c r="P15" t="s">
        <v>181</v>
      </c>
    </row>
    <row r="16" spans="3:16" ht="15" customHeight="1">
      <c r="C16" s="367" t="s">
        <v>179</v>
      </c>
      <c r="D16" s="368"/>
      <c r="E16" s="290">
        <v>11</v>
      </c>
      <c r="F16" s="290">
        <v>11</v>
      </c>
      <c r="G16" s="375">
        <v>52.83</v>
      </c>
      <c r="H16" s="375"/>
      <c r="I16" s="375"/>
      <c r="J16" s="375"/>
      <c r="K16" s="50">
        <v>246</v>
      </c>
      <c r="L16" s="349">
        <f>ROUND(E16*G16*K16,2)</f>
        <v>142957.98</v>
      </c>
      <c r="M16" s="350"/>
      <c r="N16" s="351"/>
      <c r="O16" s="60"/>
      <c r="P16" t="s">
        <v>181</v>
      </c>
    </row>
    <row r="17" spans="3:16" ht="12.75">
      <c r="C17" s="367" t="s">
        <v>163</v>
      </c>
      <c r="D17" s="368"/>
      <c r="E17" s="290">
        <v>4</v>
      </c>
      <c r="F17" s="290">
        <v>4</v>
      </c>
      <c r="G17" s="375">
        <v>46.66</v>
      </c>
      <c r="H17" s="375"/>
      <c r="I17" s="375"/>
      <c r="J17" s="375"/>
      <c r="K17" s="50">
        <v>246</v>
      </c>
      <c r="L17" s="349">
        <f>ROUND(E17*G17*K17,2)</f>
        <v>45913.44</v>
      </c>
      <c r="M17" s="350"/>
      <c r="N17" s="351"/>
      <c r="O17" s="60"/>
      <c r="P17" t="s">
        <v>182</v>
      </c>
    </row>
    <row r="18" spans="3:16" ht="12.75">
      <c r="C18" s="367" t="s">
        <v>164</v>
      </c>
      <c r="D18" s="368"/>
      <c r="E18" s="291">
        <v>19</v>
      </c>
      <c r="F18" s="291">
        <v>19</v>
      </c>
      <c r="G18" s="378">
        <v>52.83</v>
      </c>
      <c r="H18" s="378"/>
      <c r="I18" s="378"/>
      <c r="J18" s="378"/>
      <c r="K18" s="50">
        <v>246</v>
      </c>
      <c r="L18" s="349">
        <f>E18*G18*K18</f>
        <v>246927.41999999998</v>
      </c>
      <c r="M18" s="350"/>
      <c r="N18" s="351"/>
      <c r="O18" s="60"/>
      <c r="P18" t="s">
        <v>182</v>
      </c>
    </row>
    <row r="19" spans="3:15" ht="12.75" customHeight="1" hidden="1">
      <c r="C19" s="82"/>
      <c r="D19" s="56"/>
      <c r="E19" s="376"/>
      <c r="F19" s="377"/>
      <c r="G19" s="381"/>
      <c r="H19" s="312"/>
      <c r="I19" s="312"/>
      <c r="J19" s="382"/>
      <c r="K19" s="50"/>
      <c r="L19" s="349"/>
      <c r="M19" s="350"/>
      <c r="N19" s="351"/>
      <c r="O19" s="60"/>
    </row>
    <row r="20" spans="3:15" ht="12.75" hidden="1">
      <c r="C20" s="82"/>
      <c r="D20" s="56"/>
      <c r="E20" s="376"/>
      <c r="F20" s="377"/>
      <c r="G20" s="352"/>
      <c r="H20" s="352"/>
      <c r="I20" s="352"/>
      <c r="J20" s="352"/>
      <c r="K20" s="50"/>
      <c r="L20" s="349"/>
      <c r="M20" s="350"/>
      <c r="N20" s="351"/>
      <c r="O20" s="60"/>
    </row>
    <row r="21" spans="3:15" ht="12.75">
      <c r="C21" s="136" t="s">
        <v>37</v>
      </c>
      <c r="D21" s="137"/>
      <c r="E21" s="383">
        <f>E11+E12+E13+E14+E15+E16+E17+19</f>
        <v>340</v>
      </c>
      <c r="F21" s="377"/>
      <c r="G21" s="352"/>
      <c r="H21" s="352"/>
      <c r="I21" s="352"/>
      <c r="J21" s="352"/>
      <c r="K21" s="67"/>
      <c r="L21" s="349">
        <f>L11+L12+L13+L14+L15+L16+L17+L18+L19</f>
        <v>1643851</v>
      </c>
      <c r="M21" s="384"/>
      <c r="N21" s="385"/>
      <c r="O21" s="60"/>
    </row>
    <row r="22" spans="3:15" ht="12.75">
      <c r="C22" s="136"/>
      <c r="D22" s="137"/>
      <c r="E22" s="137"/>
      <c r="F22" s="137"/>
      <c r="G22" s="137"/>
      <c r="H22" s="137"/>
      <c r="I22" s="137"/>
      <c r="J22" s="137"/>
      <c r="K22" s="138"/>
      <c r="L22" s="386"/>
      <c r="M22" s="314"/>
      <c r="N22" s="387"/>
      <c r="O22" s="60"/>
    </row>
    <row r="23" spans="3:15" ht="13.5" thickBot="1">
      <c r="C23" s="142"/>
      <c r="D23" s="140"/>
      <c r="E23" s="140"/>
      <c r="F23" s="140"/>
      <c r="G23" s="140"/>
      <c r="H23" s="140"/>
      <c r="I23" s="140"/>
      <c r="J23" s="140"/>
      <c r="K23" s="144"/>
      <c r="L23" s="379"/>
      <c r="M23" s="380"/>
      <c r="N23" s="365"/>
      <c r="O23" s="61"/>
    </row>
    <row r="27" spans="3:15" ht="12.75">
      <c r="C27" s="143" t="s">
        <v>127</v>
      </c>
      <c r="D27" s="18"/>
      <c r="E27" s="18"/>
      <c r="F27" s="18"/>
      <c r="G27" s="18"/>
      <c r="H27" s="18"/>
      <c r="I27" s="17"/>
      <c r="J27" s="17"/>
      <c r="L27" s="18"/>
      <c r="M27" s="18"/>
      <c r="O27" s="18" t="s">
        <v>58</v>
      </c>
    </row>
    <row r="28" spans="3:14" ht="12.75">
      <c r="C28" s="19"/>
      <c r="D28" s="81" t="s">
        <v>15</v>
      </c>
      <c r="E28" s="355"/>
      <c r="F28" s="355"/>
      <c r="G28" s="355"/>
      <c r="H28" s="355"/>
      <c r="I28" s="81" t="s">
        <v>15</v>
      </c>
      <c r="J28" s="17"/>
      <c r="L28" s="18"/>
      <c r="M28" s="18"/>
      <c r="N28" s="17" t="s">
        <v>138</v>
      </c>
    </row>
    <row r="29" spans="3:14" ht="12.75">
      <c r="C29" s="19"/>
      <c r="D29" s="19"/>
      <c r="E29" s="19"/>
      <c r="F29" s="19"/>
      <c r="G29" s="19"/>
      <c r="H29" s="19"/>
      <c r="I29" s="125"/>
      <c r="J29" s="17"/>
      <c r="L29" s="18"/>
      <c r="M29" s="18"/>
      <c r="N29" s="17"/>
    </row>
    <row r="30" spans="3:15" ht="12.75">
      <c r="C30" s="143" t="s">
        <v>60</v>
      </c>
      <c r="D30" s="81" t="s">
        <v>15</v>
      </c>
      <c r="E30" s="125"/>
      <c r="F30" s="125"/>
      <c r="G30" s="125"/>
      <c r="H30" s="125"/>
      <c r="I30" s="18"/>
      <c r="J30" s="17"/>
      <c r="L30" s="18"/>
      <c r="M30" s="18"/>
      <c r="O30" s="17" t="s">
        <v>51</v>
      </c>
    </row>
    <row r="31" spans="3:14" ht="12.7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7" t="s">
        <v>139</v>
      </c>
    </row>
  </sheetData>
  <sheetProtection/>
  <mergeCells count="45">
    <mergeCell ref="L23:N23"/>
    <mergeCell ref="E19:F19"/>
    <mergeCell ref="G19:J19"/>
    <mergeCell ref="L19:N19"/>
    <mergeCell ref="E28:H28"/>
    <mergeCell ref="E21:F21"/>
    <mergeCell ref="G21:J21"/>
    <mergeCell ref="L21:N21"/>
    <mergeCell ref="L22:N22"/>
    <mergeCell ref="G20:J20"/>
    <mergeCell ref="E20:F20"/>
    <mergeCell ref="L17:N17"/>
    <mergeCell ref="G18:J18"/>
    <mergeCell ref="L18:N18"/>
    <mergeCell ref="G15:J15"/>
    <mergeCell ref="L15:N15"/>
    <mergeCell ref="G16:J16"/>
    <mergeCell ref="G17:J17"/>
    <mergeCell ref="L20:N20"/>
    <mergeCell ref="G11:J11"/>
    <mergeCell ref="L11:N11"/>
    <mergeCell ref="G12:J12"/>
    <mergeCell ref="L12:N12"/>
    <mergeCell ref="L16:N16"/>
    <mergeCell ref="G13:J13"/>
    <mergeCell ref="L13:N13"/>
    <mergeCell ref="G14:J14"/>
    <mergeCell ref="L14:N14"/>
    <mergeCell ref="B1:N1"/>
    <mergeCell ref="B5:O5"/>
    <mergeCell ref="B6:O6"/>
    <mergeCell ref="B7:J7"/>
    <mergeCell ref="K7:O7"/>
    <mergeCell ref="E10:F10"/>
    <mergeCell ref="G10:J10"/>
    <mergeCell ref="L10:N10"/>
    <mergeCell ref="C10:D10"/>
    <mergeCell ref="C17:D17"/>
    <mergeCell ref="C18:D18"/>
    <mergeCell ref="C11:D11"/>
    <mergeCell ref="C12:D12"/>
    <mergeCell ref="C13:D13"/>
    <mergeCell ref="C14:D14"/>
    <mergeCell ref="C15:D15"/>
    <mergeCell ref="C16:D16"/>
  </mergeCells>
  <printOptions/>
  <pageMargins left="0.3" right="0.2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1:R129"/>
  <sheetViews>
    <sheetView view="pageBreakPreview" zoomScaleSheetLayoutView="100" zoomScalePageLayoutView="0" workbookViewId="0" topLeftCell="H118">
      <selection activeCell="Q106" sqref="Q106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0.37109375" style="1" hidden="1" customWidth="1"/>
    <col min="4" max="4" width="9.25390625" style="1" hidden="1" customWidth="1"/>
    <col min="5" max="6" width="0.12890625" style="1" hidden="1" customWidth="1"/>
    <col min="7" max="7" width="11.25390625" style="1" customWidth="1"/>
    <col min="8" max="8" width="7.00390625" style="1" customWidth="1"/>
    <col min="9" max="9" width="7.375" style="1" customWidth="1"/>
    <col min="10" max="10" width="8.625" style="1" customWidth="1"/>
    <col min="11" max="11" width="13.75390625" style="1" customWidth="1"/>
    <col min="12" max="12" width="5.25390625" style="1" customWidth="1"/>
    <col min="13" max="13" width="3.25390625" style="1" customWidth="1"/>
    <col min="14" max="14" width="11.25390625" style="1" customWidth="1"/>
    <col min="15" max="15" width="19.75390625" style="1" customWidth="1"/>
    <col min="16" max="16" width="0.37109375" style="1" hidden="1" customWidth="1"/>
    <col min="17" max="17" width="10.00390625" style="1" customWidth="1"/>
    <col min="18" max="18" width="12.25390625" style="1" customWidth="1"/>
    <col min="19" max="16384" width="9.125" style="1" customWidth="1"/>
  </cols>
  <sheetData>
    <row r="1" spans="2:15" ht="51.75" customHeight="1">
      <c r="B1" s="402" t="s">
        <v>187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2:15" ht="27" customHeight="1">
      <c r="B2" s="46"/>
      <c r="C2" s="46"/>
      <c r="D2" s="46"/>
      <c r="E2" s="46"/>
      <c r="F2" s="102"/>
      <c r="G2" s="46"/>
      <c r="H2" s="46"/>
      <c r="I2" s="46"/>
      <c r="J2" s="46"/>
      <c r="K2" s="46"/>
      <c r="L2" s="46"/>
      <c r="M2" s="46"/>
      <c r="N2" s="46"/>
      <c r="O2" s="46"/>
    </row>
    <row r="3" spans="2:17" ht="26.25" customHeight="1" thickBot="1">
      <c r="B3" s="393" t="s">
        <v>44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Q3" s="1" t="s">
        <v>134</v>
      </c>
    </row>
    <row r="4" spans="2:18" ht="19.5" customHeight="1" thickBot="1">
      <c r="B4" s="403" t="s">
        <v>52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264">
        <f>M17</f>
        <v>614400</v>
      </c>
      <c r="Q4" s="103">
        <v>614400</v>
      </c>
      <c r="R4" s="103"/>
    </row>
    <row r="5" spans="2:16" ht="14.25" customHeight="1">
      <c r="B5" s="404" t="s">
        <v>144</v>
      </c>
      <c r="C5" s="405"/>
      <c r="D5" s="284"/>
      <c r="E5" s="263">
        <v>60</v>
      </c>
      <c r="F5" s="285"/>
      <c r="G5" s="390"/>
      <c r="H5" s="391"/>
      <c r="I5" s="285">
        <v>10</v>
      </c>
      <c r="J5" s="285">
        <v>80</v>
      </c>
      <c r="K5" s="390">
        <f aca="true" t="shared" si="0" ref="K5:K16">8*8</f>
        <v>64</v>
      </c>
      <c r="L5" s="391"/>
      <c r="M5" s="390">
        <f>I5*J5*K5</f>
        <v>51200</v>
      </c>
      <c r="N5" s="391"/>
      <c r="O5" s="390"/>
      <c r="P5" s="391"/>
    </row>
    <row r="6" spans="2:16" ht="14.25" customHeight="1">
      <c r="B6" s="407" t="s">
        <v>145</v>
      </c>
      <c r="C6" s="408"/>
      <c r="D6" s="284"/>
      <c r="E6" s="263">
        <v>75</v>
      </c>
      <c r="F6" s="285"/>
      <c r="G6" s="390"/>
      <c r="H6" s="391"/>
      <c r="I6" s="285">
        <v>10</v>
      </c>
      <c r="J6" s="285">
        <v>80</v>
      </c>
      <c r="K6" s="390">
        <f t="shared" si="0"/>
        <v>64</v>
      </c>
      <c r="L6" s="391"/>
      <c r="M6" s="390">
        <f aca="true" t="shared" si="1" ref="M6:M16">I6*J6*K6</f>
        <v>51200</v>
      </c>
      <c r="N6" s="391"/>
      <c r="O6" s="390"/>
      <c r="P6" s="391"/>
    </row>
    <row r="7" spans="2:16" ht="14.25" customHeight="1">
      <c r="B7" s="407" t="s">
        <v>146</v>
      </c>
      <c r="C7" s="408"/>
      <c r="D7" s="284"/>
      <c r="E7" s="263">
        <v>70</v>
      </c>
      <c r="F7" s="285"/>
      <c r="G7" s="390"/>
      <c r="H7" s="391"/>
      <c r="I7" s="285">
        <v>10</v>
      </c>
      <c r="J7" s="285">
        <v>80</v>
      </c>
      <c r="K7" s="390">
        <f t="shared" si="0"/>
        <v>64</v>
      </c>
      <c r="L7" s="391"/>
      <c r="M7" s="390">
        <f t="shared" si="1"/>
        <v>51200</v>
      </c>
      <c r="N7" s="391"/>
      <c r="O7" s="390"/>
      <c r="P7" s="391"/>
    </row>
    <row r="8" spans="2:16" ht="14.25" customHeight="1">
      <c r="B8" s="407" t="s">
        <v>147</v>
      </c>
      <c r="C8" s="408"/>
      <c r="D8" s="284"/>
      <c r="E8" s="263">
        <v>78</v>
      </c>
      <c r="F8" s="285"/>
      <c r="G8" s="390"/>
      <c r="H8" s="391"/>
      <c r="I8" s="285">
        <v>10</v>
      </c>
      <c r="J8" s="285">
        <v>80</v>
      </c>
      <c r="K8" s="390">
        <f t="shared" si="0"/>
        <v>64</v>
      </c>
      <c r="L8" s="391"/>
      <c r="M8" s="390">
        <f t="shared" si="1"/>
        <v>51200</v>
      </c>
      <c r="N8" s="391"/>
      <c r="O8" s="390"/>
      <c r="P8" s="391"/>
    </row>
    <row r="9" spans="2:16" ht="14.25" customHeight="1">
      <c r="B9" s="407" t="s">
        <v>148</v>
      </c>
      <c r="C9" s="408"/>
      <c r="D9" s="284"/>
      <c r="E9" s="263">
        <v>75</v>
      </c>
      <c r="F9" s="285"/>
      <c r="G9" s="390"/>
      <c r="H9" s="391"/>
      <c r="I9" s="285">
        <v>10</v>
      </c>
      <c r="J9" s="285">
        <v>80</v>
      </c>
      <c r="K9" s="390">
        <f t="shared" si="0"/>
        <v>64</v>
      </c>
      <c r="L9" s="391"/>
      <c r="M9" s="390">
        <f t="shared" si="1"/>
        <v>51200</v>
      </c>
      <c r="N9" s="391"/>
      <c r="O9" s="390"/>
      <c r="P9" s="391"/>
    </row>
    <row r="10" spans="2:16" ht="14.25" customHeight="1">
      <c r="B10" s="409" t="s">
        <v>149</v>
      </c>
      <c r="C10" s="410"/>
      <c r="D10" s="284"/>
      <c r="E10" s="263">
        <v>60</v>
      </c>
      <c r="F10" s="285"/>
      <c r="G10" s="390"/>
      <c r="H10" s="391"/>
      <c r="I10" s="285">
        <v>10</v>
      </c>
      <c r="J10" s="285">
        <v>80</v>
      </c>
      <c r="K10" s="390">
        <f t="shared" si="0"/>
        <v>64</v>
      </c>
      <c r="L10" s="391"/>
      <c r="M10" s="390">
        <f t="shared" si="1"/>
        <v>51200</v>
      </c>
      <c r="N10" s="391"/>
      <c r="O10" s="390"/>
      <c r="P10" s="391"/>
    </row>
    <row r="11" spans="2:16" ht="14.25" customHeight="1">
      <c r="B11" s="282" t="s">
        <v>150</v>
      </c>
      <c r="C11" s="283"/>
      <c r="D11" s="284"/>
      <c r="E11" s="263">
        <v>88</v>
      </c>
      <c r="F11" s="285"/>
      <c r="G11" s="390"/>
      <c r="H11" s="391"/>
      <c r="I11" s="285">
        <v>10</v>
      </c>
      <c r="J11" s="285">
        <v>80</v>
      </c>
      <c r="K11" s="390">
        <f t="shared" si="0"/>
        <v>64</v>
      </c>
      <c r="L11" s="391"/>
      <c r="M11" s="390">
        <f t="shared" si="1"/>
        <v>51200</v>
      </c>
      <c r="N11" s="391"/>
      <c r="O11" s="390"/>
      <c r="P11" s="391"/>
    </row>
    <row r="12" spans="2:16" ht="14.25" customHeight="1">
      <c r="B12" s="282" t="s">
        <v>151</v>
      </c>
      <c r="C12" s="283"/>
      <c r="D12" s="284"/>
      <c r="E12" s="263">
        <v>48</v>
      </c>
      <c r="F12" s="285"/>
      <c r="G12" s="390"/>
      <c r="H12" s="391"/>
      <c r="I12" s="285">
        <v>10</v>
      </c>
      <c r="J12" s="285">
        <v>80</v>
      </c>
      <c r="K12" s="390">
        <f t="shared" si="0"/>
        <v>64</v>
      </c>
      <c r="L12" s="391"/>
      <c r="M12" s="390">
        <f t="shared" si="1"/>
        <v>51200</v>
      </c>
      <c r="N12" s="391"/>
      <c r="O12" s="390"/>
      <c r="P12" s="391"/>
    </row>
    <row r="13" spans="2:16" ht="14.25" customHeight="1">
      <c r="B13" s="282" t="s">
        <v>152</v>
      </c>
      <c r="C13" s="283"/>
      <c r="D13" s="284"/>
      <c r="E13" s="263">
        <v>75</v>
      </c>
      <c r="F13" s="285"/>
      <c r="G13" s="390"/>
      <c r="H13" s="391"/>
      <c r="I13" s="285">
        <v>10</v>
      </c>
      <c r="J13" s="285">
        <v>80</v>
      </c>
      <c r="K13" s="390">
        <f t="shared" si="0"/>
        <v>64</v>
      </c>
      <c r="L13" s="391"/>
      <c r="M13" s="390">
        <f t="shared" si="1"/>
        <v>51200</v>
      </c>
      <c r="N13" s="391"/>
      <c r="O13" s="390"/>
      <c r="P13" s="391"/>
    </row>
    <row r="14" spans="2:16" ht="14.25" customHeight="1">
      <c r="B14" s="407" t="s">
        <v>153</v>
      </c>
      <c r="C14" s="408"/>
      <c r="D14" s="284"/>
      <c r="E14" s="263">
        <v>76</v>
      </c>
      <c r="F14" s="285"/>
      <c r="G14" s="390"/>
      <c r="H14" s="391"/>
      <c r="I14" s="285">
        <v>10</v>
      </c>
      <c r="J14" s="285">
        <v>80</v>
      </c>
      <c r="K14" s="390">
        <f t="shared" si="0"/>
        <v>64</v>
      </c>
      <c r="L14" s="391"/>
      <c r="M14" s="390">
        <f t="shared" si="1"/>
        <v>51200</v>
      </c>
      <c r="N14" s="391"/>
      <c r="O14" s="390"/>
      <c r="P14" s="391"/>
    </row>
    <row r="15" spans="2:16" ht="14.25" customHeight="1">
      <c r="B15" s="407" t="s">
        <v>154</v>
      </c>
      <c r="C15" s="408"/>
      <c r="D15" s="284"/>
      <c r="E15" s="263">
        <v>60</v>
      </c>
      <c r="F15" s="285"/>
      <c r="G15" s="390"/>
      <c r="H15" s="391"/>
      <c r="I15" s="285">
        <v>10</v>
      </c>
      <c r="J15" s="285">
        <v>80</v>
      </c>
      <c r="K15" s="390">
        <f t="shared" si="0"/>
        <v>64</v>
      </c>
      <c r="L15" s="391"/>
      <c r="M15" s="390">
        <f t="shared" si="1"/>
        <v>51200</v>
      </c>
      <c r="N15" s="391"/>
      <c r="O15" s="390"/>
      <c r="P15" s="391"/>
    </row>
    <row r="16" spans="2:16" ht="14.25" customHeight="1" thickBot="1">
      <c r="B16" s="407" t="s">
        <v>155</v>
      </c>
      <c r="C16" s="408"/>
      <c r="D16" s="284"/>
      <c r="E16" s="263">
        <v>85</v>
      </c>
      <c r="F16" s="285"/>
      <c r="G16" s="390"/>
      <c r="H16" s="391"/>
      <c r="I16" s="285">
        <v>10</v>
      </c>
      <c r="J16" s="285">
        <v>80</v>
      </c>
      <c r="K16" s="390">
        <f t="shared" si="0"/>
        <v>64</v>
      </c>
      <c r="L16" s="391"/>
      <c r="M16" s="390">
        <f t="shared" si="1"/>
        <v>51200</v>
      </c>
      <c r="N16" s="391"/>
      <c r="O16" s="390"/>
      <c r="P16" s="391"/>
    </row>
    <row r="17" spans="2:15" ht="14.25" customHeight="1" thickBot="1">
      <c r="B17" s="388" t="s">
        <v>37</v>
      </c>
      <c r="C17" s="389"/>
      <c r="D17" s="262"/>
      <c r="E17" s="262">
        <f>SUM(E5:E16)</f>
        <v>850</v>
      </c>
      <c r="F17" s="262"/>
      <c r="G17" s="388"/>
      <c r="H17" s="389"/>
      <c r="I17" s="262">
        <f>SUM(I5:I16)</f>
        <v>120</v>
      </c>
      <c r="J17" s="262">
        <f>SUM(J5:J16)</f>
        <v>960</v>
      </c>
      <c r="K17" s="388">
        <f>SUM(K5:K16)</f>
        <v>768</v>
      </c>
      <c r="L17" s="389"/>
      <c r="M17" s="388">
        <f>SUM(M5:M16)</f>
        <v>614400</v>
      </c>
      <c r="N17" s="389"/>
      <c r="O17" s="114"/>
    </row>
    <row r="18" spans="2:15" ht="14.25" customHeight="1">
      <c r="B18" s="248"/>
      <c r="C18" s="6"/>
      <c r="D18" s="218"/>
      <c r="E18" s="218"/>
      <c r="F18" s="218"/>
      <c r="G18" s="6"/>
      <c r="H18" s="6"/>
      <c r="I18" s="6"/>
      <c r="J18" s="111"/>
      <c r="K18" s="85"/>
      <c r="L18" s="85"/>
      <c r="M18" s="85"/>
      <c r="N18" s="85"/>
      <c r="O18" s="6"/>
    </row>
    <row r="19" spans="2:15" ht="14.25" customHeight="1">
      <c r="B19" s="248"/>
      <c r="C19" s="6"/>
      <c r="D19" s="218"/>
      <c r="E19" s="218"/>
      <c r="F19" s="218"/>
      <c r="G19" s="6"/>
      <c r="H19" s="6"/>
      <c r="I19" s="6"/>
      <c r="J19" s="111"/>
      <c r="K19" s="85"/>
      <c r="L19" s="85"/>
      <c r="M19" s="85"/>
      <c r="N19" s="85"/>
      <c r="O19" s="6"/>
    </row>
    <row r="20" spans="2:15" ht="14.2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20.25" customHeight="1">
      <c r="B21" s="393" t="s">
        <v>54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</row>
    <row r="22" spans="2:15" ht="15.75" customHeight="1">
      <c r="B22" s="316" t="s">
        <v>55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</row>
    <row r="23" spans="2:15" ht="15.75" customHeight="1">
      <c r="B23" s="310" t="s">
        <v>20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</row>
    <row r="24" spans="2:15" ht="15.75" customHeight="1">
      <c r="B24" s="310" t="s">
        <v>109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</row>
    <row r="25" spans="2:15" ht="15.75" customHeight="1" thickBo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 t="s">
        <v>8</v>
      </c>
    </row>
    <row r="26" spans="2:18" ht="17.25" customHeight="1" thickBot="1"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7"/>
      <c r="O26" s="264">
        <f>N39</f>
        <v>391148.80000000005</v>
      </c>
      <c r="Q26" s="1">
        <v>391148.8</v>
      </c>
      <c r="R26" s="103"/>
    </row>
    <row r="27" spans="2:18" ht="17.25" customHeight="1" thickBot="1">
      <c r="B27" s="286" t="s">
        <v>144</v>
      </c>
      <c r="C27" s="270"/>
      <c r="D27" s="395"/>
      <c r="E27" s="395"/>
      <c r="F27" s="395"/>
      <c r="G27" s="265"/>
      <c r="H27" s="247"/>
      <c r="I27" s="411" t="s">
        <v>56</v>
      </c>
      <c r="J27" s="411"/>
      <c r="K27" s="411"/>
      <c r="L27" s="411"/>
      <c r="M27" s="412"/>
      <c r="N27" s="287">
        <v>31571.199999999997</v>
      </c>
      <c r="O27" s="265"/>
      <c r="R27" s="103"/>
    </row>
    <row r="28" spans="2:18" ht="17.25" customHeight="1" thickBot="1">
      <c r="B28" s="286" t="s">
        <v>145</v>
      </c>
      <c r="C28" s="269"/>
      <c r="D28" s="395"/>
      <c r="E28" s="395"/>
      <c r="F28" s="395"/>
      <c r="G28" s="266"/>
      <c r="H28" s="247"/>
      <c r="I28" s="411" t="s">
        <v>56</v>
      </c>
      <c r="J28" s="411"/>
      <c r="K28" s="411"/>
      <c r="L28" s="411"/>
      <c r="M28" s="412"/>
      <c r="N28" s="287">
        <v>33856</v>
      </c>
      <c r="O28" s="266"/>
      <c r="R28" s="103"/>
    </row>
    <row r="29" spans="2:18" ht="17.25" customHeight="1" thickBot="1">
      <c r="B29" s="286" t="s">
        <v>146</v>
      </c>
      <c r="C29" s="269"/>
      <c r="D29" s="395"/>
      <c r="E29" s="395"/>
      <c r="F29" s="395"/>
      <c r="G29" s="266"/>
      <c r="H29" s="247"/>
      <c r="I29" s="411" t="s">
        <v>56</v>
      </c>
      <c r="J29" s="411"/>
      <c r="K29" s="411"/>
      <c r="L29" s="411"/>
      <c r="M29" s="412"/>
      <c r="N29" s="287">
        <v>32825.600000000006</v>
      </c>
      <c r="O29" s="266"/>
      <c r="R29" s="103"/>
    </row>
    <row r="30" spans="2:18" ht="17.25" customHeight="1" thickBot="1">
      <c r="B30" s="286" t="s">
        <v>147</v>
      </c>
      <c r="C30" s="269"/>
      <c r="D30" s="395"/>
      <c r="E30" s="395"/>
      <c r="F30" s="395"/>
      <c r="G30" s="266"/>
      <c r="H30" s="247"/>
      <c r="I30" s="411" t="s">
        <v>56</v>
      </c>
      <c r="J30" s="411"/>
      <c r="K30" s="411"/>
      <c r="L30" s="411"/>
      <c r="M30" s="412"/>
      <c r="N30" s="287">
        <v>31539.2</v>
      </c>
      <c r="O30" s="266"/>
      <c r="R30" s="103"/>
    </row>
    <row r="31" spans="2:18" ht="17.25" customHeight="1" thickBot="1">
      <c r="B31" s="286" t="s">
        <v>148</v>
      </c>
      <c r="C31" s="269"/>
      <c r="D31" s="395"/>
      <c r="E31" s="395"/>
      <c r="F31" s="395"/>
      <c r="G31" s="266"/>
      <c r="H31" s="247"/>
      <c r="I31" s="411" t="s">
        <v>56</v>
      </c>
      <c r="J31" s="411"/>
      <c r="K31" s="411"/>
      <c r="L31" s="411"/>
      <c r="M31" s="412"/>
      <c r="N31" s="287">
        <v>32576.000000000004</v>
      </c>
      <c r="O31" s="266"/>
      <c r="R31" s="103"/>
    </row>
    <row r="32" spans="2:18" ht="17.25" customHeight="1" thickBot="1">
      <c r="B32" s="286" t="s">
        <v>149</v>
      </c>
      <c r="C32" s="269"/>
      <c r="D32" s="395"/>
      <c r="E32" s="395"/>
      <c r="F32" s="395"/>
      <c r="G32" s="266"/>
      <c r="H32" s="247"/>
      <c r="I32" s="411" t="s">
        <v>56</v>
      </c>
      <c r="J32" s="411"/>
      <c r="K32" s="411"/>
      <c r="L32" s="411"/>
      <c r="M32" s="412"/>
      <c r="N32" s="287">
        <v>32576.000000000004</v>
      </c>
      <c r="O32" s="266"/>
      <c r="R32" s="103"/>
    </row>
    <row r="33" spans="2:18" ht="17.25" customHeight="1" thickBot="1">
      <c r="B33" s="286" t="s">
        <v>150</v>
      </c>
      <c r="C33" s="269"/>
      <c r="D33" s="395"/>
      <c r="E33" s="395"/>
      <c r="F33" s="395"/>
      <c r="G33" s="266"/>
      <c r="H33" s="247"/>
      <c r="I33" s="411" t="s">
        <v>56</v>
      </c>
      <c r="J33" s="411"/>
      <c r="K33" s="411"/>
      <c r="L33" s="411"/>
      <c r="M33" s="412"/>
      <c r="N33" s="287">
        <v>32825.600000000006</v>
      </c>
      <c r="O33" s="266"/>
      <c r="R33" s="103"/>
    </row>
    <row r="34" spans="2:18" ht="17.25" customHeight="1" thickBot="1">
      <c r="B34" s="286" t="s">
        <v>151</v>
      </c>
      <c r="C34" s="269"/>
      <c r="D34" s="395"/>
      <c r="E34" s="395"/>
      <c r="F34" s="395"/>
      <c r="G34" s="266"/>
      <c r="H34" s="247"/>
      <c r="I34" s="411" t="s">
        <v>56</v>
      </c>
      <c r="J34" s="411"/>
      <c r="K34" s="411"/>
      <c r="L34" s="411"/>
      <c r="M34" s="412"/>
      <c r="N34" s="287">
        <v>32825.600000000006</v>
      </c>
      <c r="O34" s="266"/>
      <c r="R34" s="103"/>
    </row>
    <row r="35" spans="2:17" ht="16.5" thickBot="1">
      <c r="B35" s="286" t="s">
        <v>152</v>
      </c>
      <c r="C35" s="269"/>
      <c r="D35" s="395"/>
      <c r="E35" s="395"/>
      <c r="F35" s="395"/>
      <c r="G35" s="266"/>
      <c r="H35" s="104"/>
      <c r="I35" s="411" t="s">
        <v>56</v>
      </c>
      <c r="J35" s="411"/>
      <c r="K35" s="411"/>
      <c r="L35" s="411"/>
      <c r="M35" s="412"/>
      <c r="N35" s="287">
        <v>32825.600000000006</v>
      </c>
      <c r="O35" s="266"/>
      <c r="Q35" s="1" t="s">
        <v>133</v>
      </c>
    </row>
    <row r="36" spans="2:15" ht="16.5" thickBot="1">
      <c r="B36" s="286" t="s">
        <v>153</v>
      </c>
      <c r="C36" s="269"/>
      <c r="D36" s="394"/>
      <c r="E36" s="394"/>
      <c r="F36" s="394"/>
      <c r="G36" s="266"/>
      <c r="H36" s="105"/>
      <c r="I36" s="411" t="s">
        <v>56</v>
      </c>
      <c r="J36" s="411"/>
      <c r="K36" s="411"/>
      <c r="L36" s="411"/>
      <c r="M36" s="412"/>
      <c r="N36" s="287">
        <v>32576.000000000004</v>
      </c>
      <c r="O36" s="266"/>
    </row>
    <row r="37" spans="2:15" ht="16.5" thickBot="1">
      <c r="B37" s="286" t="s">
        <v>154</v>
      </c>
      <c r="C37" s="269"/>
      <c r="D37" s="392"/>
      <c r="E37" s="392"/>
      <c r="F37" s="392"/>
      <c r="G37" s="266"/>
      <c r="H37" s="105"/>
      <c r="I37" s="411" t="s">
        <v>56</v>
      </c>
      <c r="J37" s="411"/>
      <c r="K37" s="411"/>
      <c r="L37" s="411"/>
      <c r="M37" s="412"/>
      <c r="N37" s="287">
        <v>32576.000000000004</v>
      </c>
      <c r="O37" s="266"/>
    </row>
    <row r="38" spans="2:15" ht="16.5" thickBot="1">
      <c r="B38" s="286" t="s">
        <v>156</v>
      </c>
      <c r="C38" s="269"/>
      <c r="D38" s="392"/>
      <c r="E38" s="392"/>
      <c r="F38" s="392"/>
      <c r="G38" s="266"/>
      <c r="H38" s="105"/>
      <c r="I38" s="411" t="s">
        <v>56</v>
      </c>
      <c r="J38" s="411"/>
      <c r="K38" s="411"/>
      <c r="L38" s="411"/>
      <c r="M38" s="412"/>
      <c r="N38" s="287">
        <v>32576.000000000004</v>
      </c>
      <c r="O38" s="266"/>
    </row>
    <row r="39" spans="2:15" ht="13.5" thickBot="1">
      <c r="B39" s="108" t="s">
        <v>53</v>
      </c>
      <c r="C39" s="109"/>
      <c r="D39" s="398"/>
      <c r="E39" s="398"/>
      <c r="F39" s="398"/>
      <c r="G39" s="114"/>
      <c r="H39" s="110"/>
      <c r="I39" s="109"/>
      <c r="J39" s="109"/>
      <c r="K39" s="398"/>
      <c r="L39" s="398"/>
      <c r="M39" s="398"/>
      <c r="N39" s="114">
        <f>N27+N28+N29+N30+N31+N32+N33+N34+N35+N36+N37+N38</f>
        <v>391148.80000000005</v>
      </c>
      <c r="O39" s="114"/>
    </row>
    <row r="40" spans="2:15" ht="12.75">
      <c r="B40" s="111"/>
      <c r="C40" s="106"/>
      <c r="D40" s="107"/>
      <c r="E40" s="107"/>
      <c r="F40" s="107"/>
      <c r="G40" s="106"/>
      <c r="H40" s="106"/>
      <c r="I40" s="106"/>
      <c r="J40" s="106"/>
      <c r="K40" s="107"/>
      <c r="L40" s="107"/>
      <c r="M40" s="107"/>
      <c r="N40" s="107"/>
      <c r="O40" s="111"/>
    </row>
    <row r="41" spans="2:15" ht="12.75">
      <c r="B41" s="316" t="s">
        <v>57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</row>
    <row r="42" spans="2:15" ht="12.75">
      <c r="B42" s="310" t="s">
        <v>23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</row>
    <row r="43" spans="2:15" ht="12.75">
      <c r="B43" s="310" t="s">
        <v>109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</row>
    <row r="44" spans="2:15" ht="13.5" thickBo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 t="s">
        <v>8</v>
      </c>
    </row>
    <row r="45" spans="2:17" ht="16.5" thickBot="1"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5"/>
      <c r="O45" s="264">
        <f>F46</f>
        <v>118126.95</v>
      </c>
      <c r="Q45" s="1">
        <v>118126.95</v>
      </c>
    </row>
    <row r="46" spans="2:15" ht="12.75">
      <c r="B46" s="45"/>
      <c r="C46" s="328">
        <v>0.302</v>
      </c>
      <c r="D46" s="328"/>
      <c r="E46" s="55" t="s">
        <v>13</v>
      </c>
      <c r="F46" s="319">
        <v>118126.95</v>
      </c>
      <c r="G46" s="319"/>
      <c r="H46" s="319"/>
      <c r="I46" s="319"/>
      <c r="J46" s="319"/>
      <c r="K46" s="319"/>
      <c r="L46" s="319"/>
      <c r="M46" s="319"/>
      <c r="N46" s="320"/>
      <c r="O46" s="33"/>
    </row>
    <row r="47" spans="2:15" ht="12.75">
      <c r="B47" s="2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/>
    </row>
    <row r="48" spans="2:15" ht="12.75">
      <c r="B48" s="2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/>
    </row>
    <row r="49" spans="2:15" ht="13.5" thickBot="1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9"/>
    </row>
    <row r="50" spans="2:15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2.75">
      <c r="B52" s="316" t="s">
        <v>26</v>
      </c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</row>
    <row r="53" spans="2:15" ht="12.75">
      <c r="B53" s="310" t="s">
        <v>27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</row>
    <row r="54" spans="2:15" ht="12.75">
      <c r="B54" s="310" t="s">
        <v>110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</row>
    <row r="55" spans="2:15" ht="13.5" thickBo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 t="s">
        <v>8</v>
      </c>
    </row>
    <row r="56" spans="2:17" ht="13.5" thickBo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51">
        <f>ROUND(O58+O71+O82,2)</f>
        <v>3816</v>
      </c>
      <c r="Q56" s="1">
        <v>3816</v>
      </c>
    </row>
    <row r="57" spans="2:15" ht="12.75">
      <c r="B57" s="162" t="s">
        <v>4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23"/>
    </row>
    <row r="58" spans="2:15" ht="12.75">
      <c r="B58" s="341" t="s">
        <v>128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90">
        <f>N64+N70</f>
        <v>1526.4</v>
      </c>
    </row>
    <row r="59" spans="2:15" ht="12.75">
      <c r="B59" s="26" t="s">
        <v>61</v>
      </c>
      <c r="C59" s="15"/>
      <c r="D59" s="15"/>
      <c r="E59" s="15"/>
      <c r="F59" s="10"/>
      <c r="G59" s="300">
        <v>1581.82</v>
      </c>
      <c r="H59" s="300"/>
      <c r="I59" s="10" t="s">
        <v>8</v>
      </c>
      <c r="J59" s="10" t="s">
        <v>2</v>
      </c>
      <c r="K59" s="78">
        <v>0.2363</v>
      </c>
      <c r="L59" s="10" t="s">
        <v>5</v>
      </c>
      <c r="M59" s="10" t="s">
        <v>6</v>
      </c>
      <c r="N59" s="92">
        <f>ROUND(G59*K59,2)-0.1</f>
        <v>373.67999999999995</v>
      </c>
      <c r="O59" s="34"/>
    </row>
    <row r="60" spans="2:15" ht="12.75">
      <c r="B60" s="26"/>
      <c r="C60" s="15"/>
      <c r="D60" s="15"/>
      <c r="E60" s="15"/>
      <c r="F60" s="10"/>
      <c r="G60" s="300">
        <v>1648.07</v>
      </c>
      <c r="H60" s="300"/>
      <c r="I60" s="10" t="s">
        <v>8</v>
      </c>
      <c r="J60" s="10" t="s">
        <v>2</v>
      </c>
      <c r="K60" s="78">
        <v>0.2363</v>
      </c>
      <c r="L60" s="10" t="s">
        <v>5</v>
      </c>
      <c r="M60" s="10" t="s">
        <v>6</v>
      </c>
      <c r="N60" s="92">
        <f>ROUND(G60*K60,2)+0.08</f>
        <v>389.52</v>
      </c>
      <c r="O60" s="34"/>
    </row>
    <row r="61" spans="2:15" ht="12.75">
      <c r="B61" s="26"/>
      <c r="C61" s="15"/>
      <c r="D61" s="15"/>
      <c r="E61" s="15"/>
      <c r="F61" s="10"/>
      <c r="G61" s="300"/>
      <c r="H61" s="300"/>
      <c r="I61" s="10" t="s">
        <v>8</v>
      </c>
      <c r="J61" s="10" t="s">
        <v>2</v>
      </c>
      <c r="K61" s="78"/>
      <c r="L61" s="10" t="s">
        <v>5</v>
      </c>
      <c r="M61" s="8" t="s">
        <v>6</v>
      </c>
      <c r="N61" s="20">
        <f>ROUND(G61*K61,2)</f>
        <v>0</v>
      </c>
      <c r="O61" s="34"/>
    </row>
    <row r="62" spans="2:15" ht="12.75">
      <c r="B62" s="26"/>
      <c r="C62" s="15"/>
      <c r="D62" s="15"/>
      <c r="E62" s="15"/>
      <c r="F62" s="10" t="s">
        <v>2</v>
      </c>
      <c r="G62" s="300"/>
      <c r="H62" s="300"/>
      <c r="I62" s="10" t="s">
        <v>8</v>
      </c>
      <c r="J62" s="10" t="s">
        <v>2</v>
      </c>
      <c r="K62" s="78"/>
      <c r="L62" s="10" t="s">
        <v>5</v>
      </c>
      <c r="M62" s="10" t="s">
        <v>6</v>
      </c>
      <c r="N62" s="92">
        <f>ROUND(E62*G62*K62,2)</f>
        <v>0</v>
      </c>
      <c r="O62" s="34"/>
    </row>
    <row r="63" spans="2:15" ht="12.75">
      <c r="B63" s="26"/>
      <c r="C63" s="15"/>
      <c r="D63" s="15"/>
      <c r="E63" s="15"/>
      <c r="F63" s="10" t="s">
        <v>2</v>
      </c>
      <c r="G63" s="300"/>
      <c r="H63" s="300"/>
      <c r="I63" s="10" t="s">
        <v>8</v>
      </c>
      <c r="J63" s="10" t="s">
        <v>2</v>
      </c>
      <c r="K63" s="78"/>
      <c r="L63" s="10" t="s">
        <v>5</v>
      </c>
      <c r="M63" s="10" t="s">
        <v>6</v>
      </c>
      <c r="N63" s="92">
        <f>ROUND(E63*G63*K63,2)</f>
        <v>0</v>
      </c>
      <c r="O63" s="34"/>
    </row>
    <row r="64" spans="2:15" ht="12.75">
      <c r="B64" s="26"/>
      <c r="C64" s="15"/>
      <c r="D64" s="15"/>
      <c r="E64" s="15"/>
      <c r="F64" s="10"/>
      <c r="G64" s="268"/>
      <c r="H64" s="268"/>
      <c r="I64" s="10"/>
      <c r="J64" s="10"/>
      <c r="K64" s="78"/>
      <c r="L64" s="10"/>
      <c r="M64" s="10"/>
      <c r="N64" s="226">
        <f>SUM(N59:N63)</f>
        <v>763.1999999999999</v>
      </c>
      <c r="O64" s="34"/>
    </row>
    <row r="65" spans="2:15" ht="12.75">
      <c r="B65" s="30" t="s">
        <v>98</v>
      </c>
      <c r="C65" s="12"/>
      <c r="D65" s="12"/>
      <c r="E65" s="12"/>
      <c r="F65" s="8"/>
      <c r="G65" s="300">
        <v>23.71</v>
      </c>
      <c r="H65" s="300"/>
      <c r="I65" s="10" t="s">
        <v>8</v>
      </c>
      <c r="J65" s="10" t="s">
        <v>2</v>
      </c>
      <c r="K65" s="78">
        <v>0.218</v>
      </c>
      <c r="L65" s="10" t="s">
        <v>65</v>
      </c>
      <c r="M65" s="8" t="s">
        <v>6</v>
      </c>
      <c r="N65" s="20">
        <f>ROUND(G65*K65,2)+0.07</f>
        <v>5.24</v>
      </c>
      <c r="O65" s="34"/>
    </row>
    <row r="66" spans="2:15" ht="12.75">
      <c r="B66" s="30"/>
      <c r="C66" s="12"/>
      <c r="D66" s="12"/>
      <c r="E66" s="12"/>
      <c r="F66" s="8"/>
      <c r="G66" s="300">
        <v>24.17</v>
      </c>
      <c r="H66" s="300"/>
      <c r="I66" s="10" t="s">
        <v>8</v>
      </c>
      <c r="J66" s="10" t="s">
        <v>2</v>
      </c>
      <c r="K66" s="78">
        <v>0.218</v>
      </c>
      <c r="L66" s="10" t="s">
        <v>65</v>
      </c>
      <c r="M66" s="8" t="s">
        <v>6</v>
      </c>
      <c r="N66" s="20">
        <f>ROUND(G66*K66,2)</f>
        <v>5.27</v>
      </c>
      <c r="O66" s="34"/>
    </row>
    <row r="67" spans="2:15" ht="12.75">
      <c r="B67" s="30"/>
      <c r="C67" s="12"/>
      <c r="D67" s="12"/>
      <c r="E67" s="15"/>
      <c r="F67" s="10"/>
      <c r="G67" s="300"/>
      <c r="H67" s="300"/>
      <c r="I67" s="10" t="s">
        <v>8</v>
      </c>
      <c r="J67" s="10" t="s">
        <v>2</v>
      </c>
      <c r="K67" s="78"/>
      <c r="L67" s="10"/>
      <c r="M67" s="8"/>
      <c r="N67" s="20"/>
      <c r="O67" s="34"/>
    </row>
    <row r="68" spans="2:15" ht="12.75">
      <c r="B68" s="30"/>
      <c r="C68" s="12"/>
      <c r="D68" s="12"/>
      <c r="E68" s="15"/>
      <c r="F68" s="10" t="s">
        <v>2</v>
      </c>
      <c r="G68" s="300">
        <v>1581.82</v>
      </c>
      <c r="H68" s="300"/>
      <c r="I68" s="10" t="s">
        <v>8</v>
      </c>
      <c r="J68" s="10" t="s">
        <v>2</v>
      </c>
      <c r="K68" s="78">
        <v>0.233</v>
      </c>
      <c r="L68" s="10" t="s">
        <v>5</v>
      </c>
      <c r="M68" s="10" t="s">
        <v>6</v>
      </c>
      <c r="N68" s="20">
        <f>ROUND(G68*K68,2)</f>
        <v>368.56</v>
      </c>
      <c r="O68" s="34"/>
    </row>
    <row r="69" spans="2:15" ht="12.75">
      <c r="B69" s="30"/>
      <c r="C69" s="12"/>
      <c r="D69" s="12"/>
      <c r="E69" s="15"/>
      <c r="F69" s="10" t="s">
        <v>2</v>
      </c>
      <c r="G69" s="300">
        <v>1649.07</v>
      </c>
      <c r="H69" s="300"/>
      <c r="I69" s="10" t="s">
        <v>8</v>
      </c>
      <c r="J69" s="10" t="s">
        <v>2</v>
      </c>
      <c r="K69" s="78">
        <v>0.233</v>
      </c>
      <c r="L69" s="10" t="s">
        <v>5</v>
      </c>
      <c r="M69" s="10" t="s">
        <v>6</v>
      </c>
      <c r="N69" s="20">
        <f>ROUND(G69*K69,2)-0.1</f>
        <v>384.13</v>
      </c>
      <c r="O69" s="34"/>
    </row>
    <row r="70" spans="2:15" ht="13.5" thickBot="1">
      <c r="B70" s="30"/>
      <c r="C70" s="12"/>
      <c r="D70" s="12"/>
      <c r="E70" s="15"/>
      <c r="F70" s="10"/>
      <c r="G70" s="268"/>
      <c r="H70" s="268"/>
      <c r="I70" s="10"/>
      <c r="J70" s="10"/>
      <c r="K70" s="78"/>
      <c r="L70" s="10"/>
      <c r="M70" s="10"/>
      <c r="N70" s="151">
        <f>SUM(N65:N69)</f>
        <v>763.2</v>
      </c>
      <c r="O70" s="34"/>
    </row>
    <row r="71" spans="2:15" ht="12.75">
      <c r="B71" s="162" t="s">
        <v>9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90">
        <f>N78+N79</f>
        <v>766.4200000000001</v>
      </c>
    </row>
    <row r="72" spans="2:15" ht="12.75"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1"/>
    </row>
    <row r="73" spans="2:15" ht="12.75">
      <c r="B73" s="341" t="s">
        <v>129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123"/>
    </row>
    <row r="74" spans="2:15" ht="12.75">
      <c r="B74" s="26"/>
      <c r="C74" s="15"/>
      <c r="D74" s="15"/>
      <c r="E74" s="15"/>
      <c r="F74" s="10"/>
      <c r="G74" s="300">
        <v>6.07</v>
      </c>
      <c r="H74" s="300"/>
      <c r="I74" s="10" t="s">
        <v>8</v>
      </c>
      <c r="J74" s="10" t="s">
        <v>2</v>
      </c>
      <c r="K74" s="261">
        <v>60</v>
      </c>
      <c r="L74" s="10" t="s">
        <v>62</v>
      </c>
      <c r="M74" s="10" t="s">
        <v>6</v>
      </c>
      <c r="N74" s="151">
        <f>ROUND(G74*K74,2)-0.04</f>
        <v>364.15999999999997</v>
      </c>
      <c r="O74" s="35"/>
    </row>
    <row r="75" spans="2:15" ht="12.75">
      <c r="B75" s="26"/>
      <c r="C75" s="15"/>
      <c r="D75" s="15"/>
      <c r="E75" s="15"/>
      <c r="F75" s="10"/>
      <c r="G75" s="300">
        <v>6.58</v>
      </c>
      <c r="H75" s="300"/>
      <c r="I75" s="10" t="s">
        <v>8</v>
      </c>
      <c r="J75" s="10" t="s">
        <v>2</v>
      </c>
      <c r="K75" s="261">
        <v>60</v>
      </c>
      <c r="L75" s="10" t="s">
        <v>62</v>
      </c>
      <c r="M75" s="10" t="s">
        <v>6</v>
      </c>
      <c r="N75" s="92">
        <f>G75*K75</f>
        <v>394.8</v>
      </c>
      <c r="O75" s="35"/>
    </row>
    <row r="76" spans="2:15" ht="12.75">
      <c r="B76" s="24" t="s">
        <v>105</v>
      </c>
      <c r="C76" s="15"/>
      <c r="D76" s="15"/>
      <c r="E76" s="15"/>
      <c r="F76" s="10" t="s">
        <v>2</v>
      </c>
      <c r="G76" s="300"/>
      <c r="H76" s="300"/>
      <c r="I76" s="10" t="s">
        <v>8</v>
      </c>
      <c r="J76" s="10" t="s">
        <v>2</v>
      </c>
      <c r="K76" s="261"/>
      <c r="L76" s="10" t="s">
        <v>62</v>
      </c>
      <c r="M76" s="10" t="s">
        <v>6</v>
      </c>
      <c r="N76" s="92">
        <f>ROUND(E76*G76*K76,2)</f>
        <v>0</v>
      </c>
      <c r="O76" s="35"/>
    </row>
    <row r="77" spans="2:15" ht="12.75">
      <c r="B77" s="26"/>
      <c r="C77" s="15"/>
      <c r="D77" s="15"/>
      <c r="E77" s="15"/>
      <c r="F77" s="10" t="s">
        <v>2</v>
      </c>
      <c r="G77" s="300"/>
      <c r="H77" s="300"/>
      <c r="I77" s="10" t="s">
        <v>8</v>
      </c>
      <c r="J77" s="10" t="s">
        <v>2</v>
      </c>
      <c r="K77" s="261"/>
      <c r="L77" s="10" t="s">
        <v>62</v>
      </c>
      <c r="M77" s="10" t="s">
        <v>6</v>
      </c>
      <c r="N77" s="92">
        <f>ROUND(E77*G77*K77,2)</f>
        <v>0</v>
      </c>
      <c r="O77" s="35"/>
    </row>
    <row r="78" spans="2:15" ht="12.75">
      <c r="B78" s="30"/>
      <c r="C78" s="12"/>
      <c r="D78" s="12"/>
      <c r="E78" s="12"/>
      <c r="F78" s="8"/>
      <c r="G78" s="340"/>
      <c r="H78" s="340"/>
      <c r="I78" s="10"/>
      <c r="J78" s="8"/>
      <c r="K78" s="249"/>
      <c r="L78" s="10"/>
      <c r="M78" s="8"/>
      <c r="N78" s="226">
        <f>N74+N75</f>
        <v>758.96</v>
      </c>
      <c r="O78" s="35"/>
    </row>
    <row r="79" spans="2:15" ht="12.75">
      <c r="B79" s="24"/>
      <c r="C79" s="6"/>
      <c r="D79" s="6"/>
      <c r="E79" s="6"/>
      <c r="F79" s="6"/>
      <c r="G79" s="340"/>
      <c r="H79" s="340"/>
      <c r="I79" s="6"/>
      <c r="J79" s="6" t="s">
        <v>2</v>
      </c>
      <c r="K79" s="148">
        <v>7.46</v>
      </c>
      <c r="L79" s="6"/>
      <c r="M79" s="6"/>
      <c r="N79" s="151">
        <f>K79</f>
        <v>7.46</v>
      </c>
      <c r="O79" s="35"/>
    </row>
    <row r="80" spans="2:15" ht="12.75">
      <c r="B80" s="340"/>
      <c r="C80" s="340"/>
      <c r="D80" s="180"/>
      <c r="E80" s="180"/>
      <c r="F80" s="180"/>
      <c r="G80" s="180"/>
      <c r="H80" s="180"/>
      <c r="I80" s="186"/>
      <c r="J80" s="340"/>
      <c r="K80" s="340"/>
      <c r="L80" s="6"/>
      <c r="M80" s="6"/>
      <c r="N80" s="148"/>
      <c r="O80" s="35"/>
    </row>
    <row r="81" spans="2:15" ht="12.75">
      <c r="B81" s="341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3"/>
      <c r="O81" s="35"/>
    </row>
    <row r="82" spans="2:18" ht="12.75">
      <c r="B82" s="305" t="s">
        <v>128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151">
        <f>N88+N95</f>
        <v>1523.18</v>
      </c>
      <c r="Q82" s="1">
        <v>1523.18</v>
      </c>
      <c r="R82" s="1">
        <f>Q82-O82</f>
        <v>0</v>
      </c>
    </row>
    <row r="83" spans="2:15" ht="12.75">
      <c r="B83" s="36" t="s">
        <v>106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35"/>
    </row>
    <row r="84" spans="2:15" ht="12.75">
      <c r="B84" s="26"/>
      <c r="C84" s="15"/>
      <c r="D84" s="15"/>
      <c r="E84" s="15"/>
      <c r="F84" s="10"/>
      <c r="G84" s="300">
        <v>23.71</v>
      </c>
      <c r="H84" s="300"/>
      <c r="I84" s="10" t="s">
        <v>8</v>
      </c>
      <c r="J84" s="10" t="s">
        <v>2</v>
      </c>
      <c r="K84" s="261">
        <v>16</v>
      </c>
      <c r="L84" s="10" t="s">
        <v>10</v>
      </c>
      <c r="M84" s="10" t="s">
        <v>6</v>
      </c>
      <c r="N84" s="20">
        <f>ROUND(G84*K84,2)</f>
        <v>379.36</v>
      </c>
      <c r="O84" s="35"/>
    </row>
    <row r="85" spans="2:15" ht="12.75">
      <c r="B85" s="26"/>
      <c r="C85" s="15"/>
      <c r="D85" s="15"/>
      <c r="E85" s="15"/>
      <c r="F85" s="10"/>
      <c r="G85" s="300">
        <v>24.17</v>
      </c>
      <c r="H85" s="300"/>
      <c r="I85" s="10" t="s">
        <v>8</v>
      </c>
      <c r="J85" s="10" t="s">
        <v>2</v>
      </c>
      <c r="K85" s="261">
        <v>16</v>
      </c>
      <c r="L85" s="10" t="s">
        <v>10</v>
      </c>
      <c r="M85" s="10" t="s">
        <v>6</v>
      </c>
      <c r="N85" s="20">
        <f>ROUND(G85*K85,2)</f>
        <v>386.72</v>
      </c>
      <c r="O85" s="35"/>
    </row>
    <row r="86" spans="2:15" ht="12.75">
      <c r="B86" s="26"/>
      <c r="C86" s="15"/>
      <c r="D86" s="15"/>
      <c r="E86" s="15"/>
      <c r="F86" s="10" t="s">
        <v>2</v>
      </c>
      <c r="G86" s="300"/>
      <c r="H86" s="300"/>
      <c r="I86" s="10" t="s">
        <v>8</v>
      </c>
      <c r="J86" s="10" t="s">
        <v>2</v>
      </c>
      <c r="K86" s="261"/>
      <c r="L86" s="10"/>
      <c r="M86" s="10" t="s">
        <v>6</v>
      </c>
      <c r="N86" s="92">
        <f>ROUND(E86*G86*K86,2)</f>
        <v>0</v>
      </c>
      <c r="O86" s="35"/>
    </row>
    <row r="87" spans="2:15" ht="12.75">
      <c r="B87" s="26"/>
      <c r="C87" s="15"/>
      <c r="D87" s="15"/>
      <c r="E87" s="15"/>
      <c r="F87" s="10" t="s">
        <v>2</v>
      </c>
      <c r="G87" s="300"/>
      <c r="H87" s="300"/>
      <c r="I87" s="10" t="s">
        <v>8</v>
      </c>
      <c r="J87" s="10" t="s">
        <v>2</v>
      </c>
      <c r="K87" s="261"/>
      <c r="L87" s="10"/>
      <c r="M87" s="10" t="s">
        <v>6</v>
      </c>
      <c r="N87" s="92">
        <f>ROUND(E87*G87*K87,2)</f>
        <v>0</v>
      </c>
      <c r="O87" s="35"/>
    </row>
    <row r="88" spans="2:15" ht="12.75">
      <c r="B88" s="40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51">
        <f>SUM(N84:N87)</f>
        <v>766.08</v>
      </c>
      <c r="O88" s="35"/>
    </row>
    <row r="89" spans="2:15" ht="12.75">
      <c r="B89" s="305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5"/>
    </row>
    <row r="90" spans="2:15" ht="12.75">
      <c r="B90" s="37" t="s">
        <v>107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0"/>
      <c r="O90" s="35"/>
    </row>
    <row r="91" spans="2:15" ht="12.75">
      <c r="B91" s="26"/>
      <c r="C91" s="15"/>
      <c r="D91" s="15"/>
      <c r="E91" s="15"/>
      <c r="F91" s="10"/>
      <c r="G91" s="300">
        <v>15.26</v>
      </c>
      <c r="H91" s="300"/>
      <c r="I91" s="10" t="s">
        <v>8</v>
      </c>
      <c r="J91" s="10" t="s">
        <v>2</v>
      </c>
      <c r="K91" s="261">
        <v>25</v>
      </c>
      <c r="L91" s="10" t="s">
        <v>10</v>
      </c>
      <c r="M91" s="10" t="s">
        <v>6</v>
      </c>
      <c r="N91" s="20">
        <f>ROUND(G91*K91,2)</f>
        <v>381.5</v>
      </c>
      <c r="O91" s="35"/>
    </row>
    <row r="92" spans="2:15" ht="12.75">
      <c r="B92" s="26"/>
      <c r="C92" s="15"/>
      <c r="D92" s="15"/>
      <c r="E92" s="15"/>
      <c r="F92" s="10"/>
      <c r="G92" s="300">
        <v>15.65</v>
      </c>
      <c r="H92" s="300"/>
      <c r="I92" s="10" t="s">
        <v>8</v>
      </c>
      <c r="J92" s="10" t="s">
        <v>2</v>
      </c>
      <c r="K92" s="261">
        <v>24</v>
      </c>
      <c r="L92" s="10" t="s">
        <v>10</v>
      </c>
      <c r="M92" s="10" t="s">
        <v>6</v>
      </c>
      <c r="N92" s="20">
        <f>ROUND(G92*K92,2)</f>
        <v>375.6</v>
      </c>
      <c r="O92" s="35"/>
    </row>
    <row r="93" spans="3:15" ht="12.75">
      <c r="C93" s="12"/>
      <c r="D93" s="12"/>
      <c r="E93" s="15"/>
      <c r="F93" s="10" t="s">
        <v>2</v>
      </c>
      <c r="G93" s="300"/>
      <c r="H93" s="300"/>
      <c r="I93" s="10" t="s">
        <v>8</v>
      </c>
      <c r="J93" s="10" t="s">
        <v>2</v>
      </c>
      <c r="K93" s="261"/>
      <c r="L93" s="10"/>
      <c r="M93" s="10" t="s">
        <v>6</v>
      </c>
      <c r="N93" s="92">
        <f>ROUND(E93*G93*K93,2)</f>
        <v>0</v>
      </c>
      <c r="O93" s="35"/>
    </row>
    <row r="94" spans="3:15" ht="12.75">
      <c r="C94" s="12"/>
      <c r="D94" s="12"/>
      <c r="E94" s="15"/>
      <c r="F94" s="10" t="s">
        <v>2</v>
      </c>
      <c r="G94" s="300"/>
      <c r="H94" s="300"/>
      <c r="I94" s="10" t="s">
        <v>8</v>
      </c>
      <c r="J94" s="10" t="s">
        <v>2</v>
      </c>
      <c r="K94" s="261"/>
      <c r="L94" s="10"/>
      <c r="M94" s="10" t="s">
        <v>6</v>
      </c>
      <c r="N94" s="92">
        <f>ROUND(E94*G94*K94,2)</f>
        <v>0</v>
      </c>
      <c r="O94" s="35"/>
    </row>
    <row r="95" spans="2:15" ht="13.5" thickBot="1">
      <c r="B95" s="34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151">
        <f>SUM(N91:N94)</f>
        <v>757.1</v>
      </c>
      <c r="O95" s="84"/>
    </row>
    <row r="96" spans="2:15" ht="12.75"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1"/>
    </row>
    <row r="97" spans="2:15" ht="12.75"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1"/>
    </row>
    <row r="98" spans="2:15" ht="14.2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6"/>
      <c r="O98" s="6"/>
    </row>
    <row r="99" spans="2:15" ht="12.75">
      <c r="B99" s="401" t="s">
        <v>64</v>
      </c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</row>
    <row r="100" spans="2:15" ht="12.75">
      <c r="B100" s="310" t="s">
        <v>63</v>
      </c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</row>
    <row r="101" spans="2:15" ht="12.75">
      <c r="B101" s="310" t="s">
        <v>109</v>
      </c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</row>
    <row r="102" spans="2:15" ht="13.5" thickBo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 t="s">
        <v>8</v>
      </c>
    </row>
    <row r="103" spans="2:18" ht="13.5" thickBo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4">
        <f>N118</f>
        <v>101308.24999999996</v>
      </c>
      <c r="Q103" s="1">
        <v>105124.25</v>
      </c>
      <c r="R103" s="1">
        <f>Q103-Q56</f>
        <v>101308.25</v>
      </c>
    </row>
    <row r="104" spans="2:15" ht="15.75">
      <c r="B104" s="288" t="s">
        <v>144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89">
        <f>10094.3-3816</f>
        <v>6278.299999999999</v>
      </c>
      <c r="O104" s="289"/>
    </row>
    <row r="105" spans="2:15" ht="15.75">
      <c r="B105" s="288" t="s">
        <v>145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89">
        <v>7119.489999999993</v>
      </c>
      <c r="O105" s="289"/>
    </row>
    <row r="106" spans="2:15" ht="15.75">
      <c r="B106" s="288" t="s">
        <v>146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89">
        <v>8461.07</v>
      </c>
      <c r="O106" s="289"/>
    </row>
    <row r="107" spans="2:15" ht="15.75">
      <c r="B107" s="288" t="s">
        <v>147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89">
        <v>10135.960000000003</v>
      </c>
      <c r="O107" s="289"/>
    </row>
    <row r="108" spans="2:15" ht="15.75">
      <c r="B108" s="288" t="s">
        <v>148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89">
        <v>8786.049999999994</v>
      </c>
      <c r="O108" s="289"/>
    </row>
    <row r="109" spans="2:15" ht="15.75">
      <c r="B109" s="288" t="s">
        <v>149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89">
        <v>8786.049999999994</v>
      </c>
      <c r="O109" s="289"/>
    </row>
    <row r="110" spans="2:15" ht="15.75">
      <c r="B110" s="288" t="s">
        <v>150</v>
      </c>
      <c r="C110" s="22"/>
      <c r="D110" s="22"/>
      <c r="E110" s="406"/>
      <c r="F110" s="406"/>
      <c r="G110" s="406"/>
      <c r="H110" s="406"/>
      <c r="I110" s="406"/>
      <c r="J110" s="406"/>
      <c r="K110" s="406"/>
      <c r="L110" s="406"/>
      <c r="M110" s="406"/>
      <c r="N110" s="289">
        <v>8461.07</v>
      </c>
      <c r="O110" s="289"/>
    </row>
    <row r="111" spans="2:15" ht="15.75">
      <c r="B111" s="288" t="s">
        <v>151</v>
      </c>
      <c r="C111" s="22"/>
      <c r="D111" s="22"/>
      <c r="E111" s="406"/>
      <c r="F111" s="406"/>
      <c r="G111" s="406"/>
      <c r="H111" s="406"/>
      <c r="I111" s="406"/>
      <c r="J111" s="406"/>
      <c r="K111" s="406"/>
      <c r="L111" s="406"/>
      <c r="M111" s="406"/>
      <c r="N111" s="289">
        <v>8461.07</v>
      </c>
      <c r="O111" s="289"/>
    </row>
    <row r="112" spans="2:15" ht="15.75">
      <c r="B112" s="288" t="s">
        <v>152</v>
      </c>
      <c r="C112" s="22"/>
      <c r="D112" s="22"/>
      <c r="E112" s="406"/>
      <c r="F112" s="406"/>
      <c r="G112" s="406"/>
      <c r="H112" s="406"/>
      <c r="I112" s="406"/>
      <c r="J112" s="406"/>
      <c r="K112" s="406"/>
      <c r="L112" s="406"/>
      <c r="M112" s="406"/>
      <c r="N112" s="289">
        <v>8461.07</v>
      </c>
      <c r="O112" s="289"/>
    </row>
    <row r="113" spans="2:15" ht="15.75">
      <c r="B113" s="288" t="s">
        <v>153</v>
      </c>
      <c r="C113" s="22"/>
      <c r="D113" s="22"/>
      <c r="E113" s="406"/>
      <c r="F113" s="406"/>
      <c r="G113" s="406"/>
      <c r="H113" s="406"/>
      <c r="I113" s="406"/>
      <c r="J113" s="406"/>
      <c r="K113" s="406"/>
      <c r="L113" s="406"/>
      <c r="M113" s="406"/>
      <c r="N113" s="289">
        <v>8786.049999999994</v>
      </c>
      <c r="O113" s="289"/>
    </row>
    <row r="114" spans="2:15" ht="15.75">
      <c r="B114" s="288" t="s">
        <v>154</v>
      </c>
      <c r="C114" s="22"/>
      <c r="D114" s="22"/>
      <c r="E114" s="406"/>
      <c r="F114" s="406"/>
      <c r="G114" s="406"/>
      <c r="H114" s="406"/>
      <c r="I114" s="406"/>
      <c r="J114" s="406"/>
      <c r="K114" s="406"/>
      <c r="L114" s="406"/>
      <c r="M114" s="406"/>
      <c r="N114" s="289">
        <v>8786.049999999994</v>
      </c>
      <c r="O114" s="289"/>
    </row>
    <row r="115" spans="2:15" ht="16.5" thickBot="1">
      <c r="B115" s="288" t="s">
        <v>156</v>
      </c>
      <c r="C115" s="22"/>
      <c r="D115" s="22"/>
      <c r="E115" s="406"/>
      <c r="F115" s="406"/>
      <c r="G115" s="406"/>
      <c r="H115" s="406"/>
      <c r="I115" s="406"/>
      <c r="J115" s="406"/>
      <c r="K115" s="406"/>
      <c r="L115" s="406"/>
      <c r="M115" s="406"/>
      <c r="N115" s="289">
        <v>8786.02</v>
      </c>
      <c r="O115" s="289"/>
    </row>
    <row r="116" spans="2:15" ht="16.5" hidden="1" thickBot="1">
      <c r="B116" s="253"/>
      <c r="C116" s="254"/>
      <c r="D116" s="392"/>
      <c r="E116" s="392"/>
      <c r="F116" s="392"/>
      <c r="G116" s="255"/>
      <c r="H116" s="260"/>
      <c r="I116" s="260"/>
      <c r="J116" s="260"/>
      <c r="K116" s="260"/>
      <c r="L116" s="260"/>
      <c r="M116" s="14"/>
      <c r="N116" s="256"/>
      <c r="O116" s="101"/>
    </row>
    <row r="117" spans="2:15" ht="16.5" hidden="1" thickBot="1">
      <c r="B117" s="253"/>
      <c r="C117" s="254"/>
      <c r="D117" s="398"/>
      <c r="E117" s="398"/>
      <c r="F117" s="398"/>
      <c r="G117" s="255"/>
      <c r="M117" s="100"/>
      <c r="N117" s="257"/>
      <c r="O117" s="101"/>
    </row>
    <row r="118" spans="2:15" ht="13.5" thickBot="1">
      <c r="B118" s="399" t="s">
        <v>53</v>
      </c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258"/>
      <c r="N118" s="115">
        <f>SUM(N104:N115)</f>
        <v>101308.24999999996</v>
      </c>
      <c r="O118" s="115"/>
    </row>
    <row r="119" spans="2:15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6"/>
      <c r="N119" s="259"/>
      <c r="O119" s="129"/>
    </row>
    <row r="120" spans="2:15" ht="12.7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6"/>
      <c r="N120" s="259"/>
      <c r="O120" s="129"/>
    </row>
    <row r="122" spans="2:11" s="18" customFormat="1" ht="12.75">
      <c r="B122" s="1"/>
      <c r="C122" s="143"/>
      <c r="I122" s="17"/>
      <c r="J122" s="17"/>
      <c r="K122"/>
    </row>
    <row r="123" spans="2:15" s="18" customFormat="1" ht="12.75">
      <c r="B123" s="143" t="s">
        <v>127</v>
      </c>
      <c r="C123" s="19"/>
      <c r="I123" s="17"/>
      <c r="J123" s="17"/>
      <c r="K123"/>
      <c r="O123" s="18" t="s">
        <v>58</v>
      </c>
    </row>
    <row r="124" spans="2:15" s="18" customFormat="1" ht="12.75">
      <c r="B124" s="19"/>
      <c r="C124" s="19"/>
      <c r="I124" s="19"/>
      <c r="J124" s="17"/>
      <c r="K124"/>
      <c r="O124" s="17" t="s">
        <v>16</v>
      </c>
    </row>
    <row r="125" spans="2:15" s="18" customFormat="1" ht="12.75">
      <c r="B125" s="19"/>
      <c r="C125" s="143"/>
      <c r="I125" s="17"/>
      <c r="J125" s="17"/>
      <c r="K125"/>
      <c r="O125" s="17"/>
    </row>
    <row r="126" spans="2:15" s="18" customFormat="1" ht="12.75">
      <c r="B126" s="143" t="s">
        <v>60</v>
      </c>
      <c r="J126" s="17"/>
      <c r="K126"/>
      <c r="O126" s="17" t="s">
        <v>51</v>
      </c>
    </row>
    <row r="127" s="18" customFormat="1" ht="12.75">
      <c r="O127" s="17" t="s">
        <v>16</v>
      </c>
    </row>
    <row r="129" spans="15:18" ht="12.75">
      <c r="O129" s="103">
        <f>O26+O45+O56+O103</f>
        <v>614400</v>
      </c>
      <c r="P129" s="103">
        <f>P26+P45+P103</f>
        <v>0</v>
      </c>
      <c r="Q129" s="103">
        <f>Q26+Q45+Q103</f>
        <v>614400</v>
      </c>
      <c r="R129" s="103">
        <f>Q129-O129</f>
        <v>0</v>
      </c>
    </row>
  </sheetData>
  <sheetProtection/>
  <mergeCells count="148">
    <mergeCell ref="I31:M31"/>
    <mergeCell ref="I32:M32"/>
    <mergeCell ref="I33:M33"/>
    <mergeCell ref="I34:M34"/>
    <mergeCell ref="I35:M35"/>
    <mergeCell ref="I27:M27"/>
    <mergeCell ref="I28:M28"/>
    <mergeCell ref="I29:M29"/>
    <mergeCell ref="I30:M30"/>
    <mergeCell ref="K39:M39"/>
    <mergeCell ref="I36:M36"/>
    <mergeCell ref="I37:M37"/>
    <mergeCell ref="I38:M38"/>
    <mergeCell ref="K9:L9"/>
    <mergeCell ref="M9:N9"/>
    <mergeCell ref="K10:L10"/>
    <mergeCell ref="M10:N10"/>
    <mergeCell ref="K11:L11"/>
    <mergeCell ref="M11:N11"/>
    <mergeCell ref="K6:L6"/>
    <mergeCell ref="M6:N6"/>
    <mergeCell ref="K7:L7"/>
    <mergeCell ref="M7:N7"/>
    <mergeCell ref="K8:L8"/>
    <mergeCell ref="M8:N8"/>
    <mergeCell ref="O8:P8"/>
    <mergeCell ref="O9:P9"/>
    <mergeCell ref="O10:P10"/>
    <mergeCell ref="O11:P11"/>
    <mergeCell ref="O12:P12"/>
    <mergeCell ref="G91:H91"/>
    <mergeCell ref="G77:H77"/>
    <mergeCell ref="G78:H78"/>
    <mergeCell ref="G79:H79"/>
    <mergeCell ref="G61:H61"/>
    <mergeCell ref="G92:H92"/>
    <mergeCell ref="G93:H93"/>
    <mergeCell ref="G94:H94"/>
    <mergeCell ref="B95:M95"/>
    <mergeCell ref="B82:N82"/>
    <mergeCell ref="G84:H84"/>
    <mergeCell ref="G85:H85"/>
    <mergeCell ref="G86:H86"/>
    <mergeCell ref="G87:H87"/>
    <mergeCell ref="B89:N89"/>
    <mergeCell ref="B80:C80"/>
    <mergeCell ref="J80:K80"/>
    <mergeCell ref="B81:N81"/>
    <mergeCell ref="G68:H68"/>
    <mergeCell ref="G69:H69"/>
    <mergeCell ref="B73:N73"/>
    <mergeCell ref="G74:H74"/>
    <mergeCell ref="G75:H75"/>
    <mergeCell ref="G76:H76"/>
    <mergeCell ref="G65:H65"/>
    <mergeCell ref="G66:H66"/>
    <mergeCell ref="G67:H67"/>
    <mergeCell ref="B52:O52"/>
    <mergeCell ref="B53:O53"/>
    <mergeCell ref="B54:O54"/>
    <mergeCell ref="B58:N58"/>
    <mergeCell ref="G59:H59"/>
    <mergeCell ref="G14:H14"/>
    <mergeCell ref="G60:H60"/>
    <mergeCell ref="E115:M115"/>
    <mergeCell ref="E114:M114"/>
    <mergeCell ref="E113:M113"/>
    <mergeCell ref="D27:F27"/>
    <mergeCell ref="D28:F28"/>
    <mergeCell ref="D29:F29"/>
    <mergeCell ref="D30:F30"/>
    <mergeCell ref="D31:F31"/>
    <mergeCell ref="G10:H10"/>
    <mergeCell ref="G8:H8"/>
    <mergeCell ref="G9:H9"/>
    <mergeCell ref="B6:C6"/>
    <mergeCell ref="B7:C7"/>
    <mergeCell ref="B8:C8"/>
    <mergeCell ref="B9:C9"/>
    <mergeCell ref="B10:C10"/>
    <mergeCell ref="G12:H12"/>
    <mergeCell ref="B14:C14"/>
    <mergeCell ref="B15:C15"/>
    <mergeCell ref="B16:C16"/>
    <mergeCell ref="G11:H11"/>
    <mergeCell ref="E110:M110"/>
    <mergeCell ref="B17:C17"/>
    <mergeCell ref="G17:H17"/>
    <mergeCell ref="G13:H13"/>
    <mergeCell ref="K12:L12"/>
    <mergeCell ref="M12:N12"/>
    <mergeCell ref="K13:L13"/>
    <mergeCell ref="M13:N13"/>
    <mergeCell ref="K14:L14"/>
    <mergeCell ref="M14:N14"/>
    <mergeCell ref="E112:M112"/>
    <mergeCell ref="E111:M111"/>
    <mergeCell ref="B42:O42"/>
    <mergeCell ref="D32:F32"/>
    <mergeCell ref="D33:F33"/>
    <mergeCell ref="O13:P13"/>
    <mergeCell ref="O14:P14"/>
    <mergeCell ref="O15:P15"/>
    <mergeCell ref="O16:P16"/>
    <mergeCell ref="K15:L15"/>
    <mergeCell ref="M15:N15"/>
    <mergeCell ref="K16:L16"/>
    <mergeCell ref="M16:N16"/>
    <mergeCell ref="B1:O1"/>
    <mergeCell ref="B3:O3"/>
    <mergeCell ref="B4:N4"/>
    <mergeCell ref="G6:H6"/>
    <mergeCell ref="G7:H7"/>
    <mergeCell ref="G5:H5"/>
    <mergeCell ref="B5:C5"/>
    <mergeCell ref="O5:P5"/>
    <mergeCell ref="O6:P6"/>
    <mergeCell ref="O7:P7"/>
    <mergeCell ref="K5:L5"/>
    <mergeCell ref="M5:N5"/>
    <mergeCell ref="D117:F117"/>
    <mergeCell ref="B118:L118"/>
    <mergeCell ref="D38:F38"/>
    <mergeCell ref="D39:F39"/>
    <mergeCell ref="B99:O99"/>
    <mergeCell ref="B100:O100"/>
    <mergeCell ref="B43:O43"/>
    <mergeCell ref="B41:O41"/>
    <mergeCell ref="D116:F116"/>
    <mergeCell ref="B45:N45"/>
    <mergeCell ref="B21:O21"/>
    <mergeCell ref="B22:O22"/>
    <mergeCell ref="B23:O23"/>
    <mergeCell ref="B24:O24"/>
    <mergeCell ref="D36:F36"/>
    <mergeCell ref="D34:F34"/>
    <mergeCell ref="B26:N26"/>
    <mergeCell ref="D35:F35"/>
    <mergeCell ref="K17:L17"/>
    <mergeCell ref="M17:N17"/>
    <mergeCell ref="B101:O101"/>
    <mergeCell ref="G15:H15"/>
    <mergeCell ref="G16:H16"/>
    <mergeCell ref="C46:D46"/>
    <mergeCell ref="F46:N46"/>
    <mergeCell ref="D37:F37"/>
    <mergeCell ref="G62:H62"/>
    <mergeCell ref="G63:H63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9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B1:O44"/>
  <sheetViews>
    <sheetView view="pageBreakPreview" zoomScaleSheetLayoutView="100" zoomScalePageLayoutView="0" workbookViewId="0" topLeftCell="E22">
      <selection activeCell="I23" sqref="I23"/>
    </sheetView>
  </sheetViews>
  <sheetFormatPr defaultColWidth="9.00390625" defaultRowHeight="12.75"/>
  <cols>
    <col min="1" max="1" width="2.125" style="62" customWidth="1"/>
    <col min="2" max="2" width="17.875" style="62" customWidth="1"/>
    <col min="3" max="3" width="26.875" style="62" customWidth="1"/>
    <col min="4" max="4" width="11.25390625" style="62" customWidth="1"/>
    <col min="5" max="5" width="10.625" style="62" customWidth="1"/>
    <col min="6" max="6" width="8.875" style="62" customWidth="1"/>
    <col min="7" max="7" width="11.75390625" style="62" customWidth="1"/>
    <col min="8" max="9" width="13.875" style="62" customWidth="1"/>
    <col min="10" max="10" width="8.875" style="62" customWidth="1"/>
    <col min="11" max="11" width="14.125" style="62" customWidth="1"/>
    <col min="12" max="12" width="11.875" style="62" customWidth="1"/>
    <col min="13" max="16384" width="9.125" style="62" customWidth="1"/>
  </cols>
  <sheetData>
    <row r="1" spans="2:9" ht="39.75" customHeight="1">
      <c r="B1" s="413" t="s">
        <v>188</v>
      </c>
      <c r="C1" s="413"/>
      <c r="D1" s="413"/>
      <c r="E1" s="413"/>
      <c r="F1" s="413"/>
      <c r="G1" s="413"/>
      <c r="H1" s="413"/>
      <c r="I1" s="413"/>
    </row>
    <row r="2" spans="2:15" ht="18" customHeight="1">
      <c r="B2" s="316" t="s">
        <v>30</v>
      </c>
      <c r="C2" s="316"/>
      <c r="D2" s="316"/>
      <c r="E2" s="316"/>
      <c r="F2" s="316"/>
      <c r="G2" s="316"/>
      <c r="H2" s="316"/>
      <c r="I2" s="316"/>
      <c r="J2" s="68"/>
      <c r="K2" s="68"/>
      <c r="L2" s="68"/>
      <c r="M2" s="68"/>
      <c r="N2" s="68"/>
      <c r="O2" s="68"/>
    </row>
    <row r="3" spans="2:15" ht="12.75">
      <c r="B3" s="310" t="s">
        <v>31</v>
      </c>
      <c r="C3" s="310"/>
      <c r="D3" s="310"/>
      <c r="E3" s="310"/>
      <c r="F3" s="310"/>
      <c r="G3" s="310"/>
      <c r="H3" s="310"/>
      <c r="I3" s="310"/>
      <c r="J3" s="69"/>
      <c r="K3" s="69"/>
      <c r="L3" s="69"/>
      <c r="M3" s="69"/>
      <c r="N3" s="69"/>
      <c r="O3" s="69"/>
    </row>
    <row r="4" spans="2:9" ht="12.75">
      <c r="B4" s="414" t="s">
        <v>109</v>
      </c>
      <c r="C4" s="414"/>
      <c r="D4" s="414"/>
      <c r="E4" s="414"/>
      <c r="F4" s="414"/>
      <c r="G4" s="414"/>
      <c r="H4" s="414"/>
      <c r="I4" s="414"/>
    </row>
    <row r="5" spans="2:9" ht="12.75">
      <c r="B5" s="70"/>
      <c r="C5" s="70"/>
      <c r="D5" s="70"/>
      <c r="E5" s="70"/>
      <c r="F5" s="70"/>
      <c r="G5" s="70"/>
      <c r="H5" s="70"/>
      <c r="I5" s="70" t="s">
        <v>8</v>
      </c>
    </row>
    <row r="6" spans="2:9" ht="12.75">
      <c r="B6" s="415" t="s">
        <v>38</v>
      </c>
      <c r="C6" s="416"/>
      <c r="D6" s="416"/>
      <c r="E6" s="416"/>
      <c r="F6" s="416"/>
      <c r="G6" s="416"/>
      <c r="H6" s="417"/>
      <c r="I6" s="245">
        <f>H18+H7</f>
        <v>5774850</v>
      </c>
    </row>
    <row r="7" spans="2:11" ht="12.75">
      <c r="B7" s="418" t="s">
        <v>39</v>
      </c>
      <c r="C7" s="419"/>
      <c r="D7" s="419"/>
      <c r="E7" s="419"/>
      <c r="F7" s="419"/>
      <c r="G7" s="419"/>
      <c r="H7" s="221">
        <v>0</v>
      </c>
      <c r="I7" s="47"/>
      <c r="K7" s="113"/>
    </row>
    <row r="8" spans="2:9" ht="24" customHeight="1">
      <c r="B8" s="420"/>
      <c r="C8" s="420"/>
      <c r="D8" s="203" t="s">
        <v>33</v>
      </c>
      <c r="E8" s="421" t="s">
        <v>103</v>
      </c>
      <c r="F8" s="421"/>
      <c r="G8" s="203" t="s">
        <v>35</v>
      </c>
      <c r="H8" s="203" t="s">
        <v>36</v>
      </c>
      <c r="I8" s="49"/>
    </row>
    <row r="9" spans="2:9" s="64" customFormat="1" ht="12.75">
      <c r="B9" s="367" t="s">
        <v>157</v>
      </c>
      <c r="C9" s="368"/>
      <c r="D9" s="290">
        <v>57</v>
      </c>
      <c r="E9" s="424">
        <v>70</v>
      </c>
      <c r="F9" s="424"/>
      <c r="G9" s="293">
        <v>246</v>
      </c>
      <c r="H9" s="222">
        <f aca="true" t="shared" si="0" ref="H9:H16">ROUND(D9*E9*G9,2)</f>
        <v>981540</v>
      </c>
      <c r="I9" s="51"/>
    </row>
    <row r="10" spans="2:9" s="64" customFormat="1" ht="12.75">
      <c r="B10" s="367" t="s">
        <v>158</v>
      </c>
      <c r="C10" s="368"/>
      <c r="D10" s="290">
        <v>242</v>
      </c>
      <c r="E10" s="422">
        <v>75</v>
      </c>
      <c r="F10" s="423"/>
      <c r="G10" s="293">
        <v>246</v>
      </c>
      <c r="H10" s="222">
        <f t="shared" si="0"/>
        <v>4464900</v>
      </c>
      <c r="I10" s="51"/>
    </row>
    <row r="11" spans="2:9" s="64" customFormat="1" ht="12.75">
      <c r="B11" s="367" t="s">
        <v>159</v>
      </c>
      <c r="C11" s="368"/>
      <c r="D11" s="290">
        <v>1</v>
      </c>
      <c r="E11" s="422">
        <v>0</v>
      </c>
      <c r="F11" s="423"/>
      <c r="G11" s="293">
        <v>246</v>
      </c>
      <c r="H11" s="222">
        <f t="shared" si="0"/>
        <v>0</v>
      </c>
      <c r="I11" s="51"/>
    </row>
    <row r="12" spans="2:9" ht="12.75">
      <c r="B12" s="367" t="s">
        <v>160</v>
      </c>
      <c r="C12" s="368"/>
      <c r="D12" s="290">
        <v>4</v>
      </c>
      <c r="E12" s="422">
        <v>0</v>
      </c>
      <c r="F12" s="423"/>
      <c r="G12" s="293">
        <v>246</v>
      </c>
      <c r="H12" s="222">
        <f t="shared" si="0"/>
        <v>0</v>
      </c>
      <c r="I12" s="51"/>
    </row>
    <row r="13" spans="2:9" ht="12.75">
      <c r="B13" s="367" t="s">
        <v>178</v>
      </c>
      <c r="C13" s="368"/>
      <c r="D13" s="290">
        <v>2</v>
      </c>
      <c r="E13" s="424">
        <v>35</v>
      </c>
      <c r="F13" s="424"/>
      <c r="G13" s="293">
        <v>246</v>
      </c>
      <c r="H13" s="222">
        <f t="shared" si="0"/>
        <v>17220</v>
      </c>
      <c r="I13" s="51"/>
    </row>
    <row r="14" spans="2:9" ht="12.75">
      <c r="B14" s="367" t="s">
        <v>180</v>
      </c>
      <c r="C14" s="368"/>
      <c r="D14" s="290">
        <v>11</v>
      </c>
      <c r="E14" s="424">
        <v>37.5</v>
      </c>
      <c r="F14" s="424"/>
      <c r="G14" s="293">
        <v>246</v>
      </c>
      <c r="H14" s="222">
        <f t="shared" si="0"/>
        <v>101475</v>
      </c>
      <c r="I14" s="51"/>
    </row>
    <row r="15" spans="2:9" ht="12.75">
      <c r="B15" s="367" t="s">
        <v>163</v>
      </c>
      <c r="C15" s="368"/>
      <c r="D15" s="290">
        <v>4</v>
      </c>
      <c r="E15" s="424">
        <v>35</v>
      </c>
      <c r="F15" s="424"/>
      <c r="G15" s="293">
        <v>246</v>
      </c>
      <c r="H15" s="222">
        <f t="shared" si="0"/>
        <v>34440</v>
      </c>
      <c r="I15" s="51"/>
    </row>
    <row r="16" spans="2:9" ht="12.75">
      <c r="B16" s="367" t="s">
        <v>164</v>
      </c>
      <c r="C16" s="368"/>
      <c r="D16" s="291">
        <v>19</v>
      </c>
      <c r="E16" s="424">
        <v>37.5</v>
      </c>
      <c r="F16" s="424"/>
      <c r="G16" s="293">
        <v>246</v>
      </c>
      <c r="H16" s="222">
        <f t="shared" si="0"/>
        <v>175275</v>
      </c>
      <c r="I16" s="51"/>
    </row>
    <row r="17" spans="2:9" ht="12.75">
      <c r="B17" s="440"/>
      <c r="C17" s="441"/>
      <c r="D17" s="53"/>
      <c r="E17" s="438"/>
      <c r="F17" s="439"/>
      <c r="G17" s="53"/>
      <c r="H17" s="222"/>
      <c r="I17" s="54"/>
    </row>
    <row r="18" spans="2:9" ht="12.75">
      <c r="B18" s="420" t="s">
        <v>37</v>
      </c>
      <c r="C18" s="420"/>
      <c r="D18" s="65">
        <f>SUM(D9:D16)</f>
        <v>340</v>
      </c>
      <c r="E18" s="425"/>
      <c r="F18" s="425"/>
      <c r="G18" s="67"/>
      <c r="H18" s="246">
        <f>SUM(H9:H17)</f>
        <v>5774850</v>
      </c>
      <c r="I18" s="54"/>
    </row>
    <row r="19" spans="2:9" s="66" customFormat="1" ht="20.25" customHeight="1">
      <c r="B19" s="426"/>
      <c r="C19" s="427"/>
      <c r="D19" s="427"/>
      <c r="E19" s="427"/>
      <c r="F19" s="427"/>
      <c r="G19" s="427"/>
      <c r="H19" s="427"/>
      <c r="I19" s="428"/>
    </row>
    <row r="20" spans="2:9" ht="12.75">
      <c r="B20" s="420"/>
      <c r="C20" s="420"/>
      <c r="D20" s="420"/>
      <c r="E20" s="420"/>
      <c r="F20" s="420"/>
      <c r="G20" s="420"/>
      <c r="H20" s="420"/>
      <c r="I20" s="204"/>
    </row>
    <row r="21" spans="2:12" ht="12.75">
      <c r="B21" s="429" t="s">
        <v>40</v>
      </c>
      <c r="C21" s="430"/>
      <c r="D21" s="430"/>
      <c r="E21" s="430"/>
      <c r="F21" s="430"/>
      <c r="G21" s="430"/>
      <c r="H21" s="431"/>
      <c r="I21" s="223"/>
      <c r="L21" s="113"/>
    </row>
    <row r="22" spans="2:11" ht="13.5" customHeight="1">
      <c r="B22" s="432" t="s">
        <v>32</v>
      </c>
      <c r="C22" s="432"/>
      <c r="D22" s="432"/>
      <c r="E22" s="432"/>
      <c r="F22" s="432"/>
      <c r="G22" s="432"/>
      <c r="H22" s="432"/>
      <c r="I22" s="244">
        <f>I24+I23</f>
        <v>5774850</v>
      </c>
      <c r="J22" s="62">
        <v>437916.62</v>
      </c>
      <c r="K22" s="62">
        <v>6002145</v>
      </c>
    </row>
    <row r="23" spans="2:11" ht="14.25" customHeight="1" hidden="1">
      <c r="B23" s="418" t="s">
        <v>165</v>
      </c>
      <c r="C23" s="419"/>
      <c r="D23" s="419"/>
      <c r="E23" s="419"/>
      <c r="F23" s="419"/>
      <c r="G23" s="419"/>
      <c r="H23" s="433"/>
      <c r="I23" s="51"/>
      <c r="K23" s="116"/>
    </row>
    <row r="24" spans="2:12" ht="14.25" customHeight="1">
      <c r="B24" s="418" t="s">
        <v>41</v>
      </c>
      <c r="C24" s="419"/>
      <c r="D24" s="419"/>
      <c r="E24" s="419"/>
      <c r="F24" s="419"/>
      <c r="G24" s="419"/>
      <c r="H24" s="57"/>
      <c r="I24" s="223">
        <f>H35</f>
        <v>5774850</v>
      </c>
      <c r="K24" s="113"/>
      <c r="L24" s="113"/>
    </row>
    <row r="25" spans="2:12" ht="14.25" customHeight="1">
      <c r="B25" s="420"/>
      <c r="C25" s="420"/>
      <c r="D25" s="48" t="s">
        <v>33</v>
      </c>
      <c r="E25" s="421" t="s">
        <v>42</v>
      </c>
      <c r="F25" s="421"/>
      <c r="G25" s="48" t="s">
        <v>35</v>
      </c>
      <c r="H25" s="48" t="s">
        <v>36</v>
      </c>
      <c r="I25" s="434"/>
      <c r="K25" s="113">
        <f>K22+K24</f>
        <v>6002145</v>
      </c>
      <c r="L25" s="113">
        <f>K25-I24</f>
        <v>227295</v>
      </c>
    </row>
    <row r="26" spans="2:9" s="64" customFormat="1" ht="24.75" customHeight="1">
      <c r="B26" s="367" t="s">
        <v>157</v>
      </c>
      <c r="C26" s="368"/>
      <c r="D26" s="292">
        <f>D9</f>
        <v>57</v>
      </c>
      <c r="E26" s="436">
        <f>E9</f>
        <v>70</v>
      </c>
      <c r="F26" s="436"/>
      <c r="G26" s="63">
        <f>G9</f>
        <v>246</v>
      </c>
      <c r="H26" s="50">
        <f>ROUND(D26*E26*G26,2)</f>
        <v>981540</v>
      </c>
      <c r="I26" s="434"/>
    </row>
    <row r="27" spans="2:11" s="64" customFormat="1" ht="17.25" customHeight="1">
      <c r="B27" s="367" t="s">
        <v>158</v>
      </c>
      <c r="C27" s="368"/>
      <c r="D27" s="292">
        <f aca="true" t="shared" si="1" ref="D27:E33">D10</f>
        <v>242</v>
      </c>
      <c r="E27" s="436">
        <f t="shared" si="1"/>
        <v>75</v>
      </c>
      <c r="F27" s="436"/>
      <c r="G27" s="63">
        <f aca="true" t="shared" si="2" ref="G27:G33">G10</f>
        <v>246</v>
      </c>
      <c r="H27" s="50">
        <f>ROUND(D27*E27*G27,2)</f>
        <v>4464900</v>
      </c>
      <c r="I27" s="434"/>
      <c r="K27" s="135"/>
    </row>
    <row r="28" spans="2:9" s="64" customFormat="1" ht="12.75">
      <c r="B28" s="367" t="s">
        <v>159</v>
      </c>
      <c r="C28" s="368"/>
      <c r="D28" s="292">
        <f t="shared" si="1"/>
        <v>1</v>
      </c>
      <c r="E28" s="436">
        <f t="shared" si="1"/>
        <v>0</v>
      </c>
      <c r="F28" s="436"/>
      <c r="G28" s="63">
        <f t="shared" si="2"/>
        <v>246</v>
      </c>
      <c r="H28" s="50">
        <f aca="true" t="shared" si="3" ref="H28:H34">ROUND(D28*E28*G28,2)</f>
        <v>0</v>
      </c>
      <c r="I28" s="434"/>
    </row>
    <row r="29" spans="2:9" ht="12.75">
      <c r="B29" s="367" t="s">
        <v>160</v>
      </c>
      <c r="C29" s="368"/>
      <c r="D29" s="292">
        <f t="shared" si="1"/>
        <v>4</v>
      </c>
      <c r="E29" s="436">
        <f t="shared" si="1"/>
        <v>0</v>
      </c>
      <c r="F29" s="436"/>
      <c r="G29" s="63">
        <f t="shared" si="2"/>
        <v>246</v>
      </c>
      <c r="H29" s="50">
        <f t="shared" si="3"/>
        <v>0</v>
      </c>
      <c r="I29" s="434"/>
    </row>
    <row r="30" spans="2:9" ht="12.75">
      <c r="B30" s="367" t="s">
        <v>161</v>
      </c>
      <c r="C30" s="368"/>
      <c r="D30" s="292">
        <f t="shared" si="1"/>
        <v>2</v>
      </c>
      <c r="E30" s="436">
        <f t="shared" si="1"/>
        <v>35</v>
      </c>
      <c r="F30" s="436"/>
      <c r="G30" s="63">
        <f t="shared" si="2"/>
        <v>246</v>
      </c>
      <c r="H30" s="50">
        <f t="shared" si="3"/>
        <v>17220</v>
      </c>
      <c r="I30" s="434"/>
    </row>
    <row r="31" spans="2:9" ht="12.75">
      <c r="B31" s="367" t="s">
        <v>162</v>
      </c>
      <c r="C31" s="368"/>
      <c r="D31" s="292">
        <f t="shared" si="1"/>
        <v>11</v>
      </c>
      <c r="E31" s="436">
        <f t="shared" si="1"/>
        <v>37.5</v>
      </c>
      <c r="F31" s="436"/>
      <c r="G31" s="63">
        <f t="shared" si="2"/>
        <v>246</v>
      </c>
      <c r="H31" s="50">
        <f t="shared" si="3"/>
        <v>101475</v>
      </c>
      <c r="I31" s="434"/>
    </row>
    <row r="32" spans="2:9" ht="12.75">
      <c r="B32" s="367" t="s">
        <v>163</v>
      </c>
      <c r="C32" s="368"/>
      <c r="D32" s="292">
        <f t="shared" si="1"/>
        <v>4</v>
      </c>
      <c r="E32" s="436">
        <f t="shared" si="1"/>
        <v>35</v>
      </c>
      <c r="F32" s="436"/>
      <c r="G32" s="63">
        <f t="shared" si="2"/>
        <v>246</v>
      </c>
      <c r="H32" s="50">
        <f t="shared" si="3"/>
        <v>34440</v>
      </c>
      <c r="I32" s="434"/>
    </row>
    <row r="33" spans="2:9" ht="12.75">
      <c r="B33" s="367" t="s">
        <v>164</v>
      </c>
      <c r="C33" s="368"/>
      <c r="D33" s="292">
        <f t="shared" si="1"/>
        <v>19</v>
      </c>
      <c r="E33" s="436">
        <f t="shared" si="1"/>
        <v>37.5</v>
      </c>
      <c r="F33" s="436"/>
      <c r="G33" s="63">
        <f t="shared" si="2"/>
        <v>246</v>
      </c>
      <c r="H33" s="50">
        <f>ROUND(D33*E33*G33,2)</f>
        <v>175275</v>
      </c>
      <c r="I33" s="434"/>
    </row>
    <row r="34" spans="2:9" ht="12.75">
      <c r="B34" s="440"/>
      <c r="C34" s="441"/>
      <c r="D34" s="53"/>
      <c r="E34" s="438"/>
      <c r="F34" s="439"/>
      <c r="G34" s="53"/>
      <c r="H34" s="50">
        <f t="shared" si="3"/>
        <v>0</v>
      </c>
      <c r="I34" s="434"/>
    </row>
    <row r="35" spans="2:9" ht="12.75">
      <c r="B35" s="420" t="s">
        <v>37</v>
      </c>
      <c r="C35" s="420"/>
      <c r="D35" s="52">
        <f>SUM(D26:D34)</f>
        <v>340</v>
      </c>
      <c r="E35" s="437"/>
      <c r="F35" s="437"/>
      <c r="G35" s="67"/>
      <c r="H35" s="267">
        <f>SUM(H26:H33)</f>
        <v>5774850</v>
      </c>
      <c r="I35" s="434"/>
    </row>
    <row r="36" spans="2:9" ht="12.75">
      <c r="B36" s="442"/>
      <c r="C36" s="443"/>
      <c r="D36" s="443"/>
      <c r="E36" s="443"/>
      <c r="F36" s="443"/>
      <c r="G36" s="443"/>
      <c r="H36" s="444"/>
      <c r="I36" s="435"/>
    </row>
    <row r="37" ht="14.25" customHeight="1">
      <c r="L37" s="113"/>
    </row>
    <row r="38" ht="18" customHeight="1"/>
    <row r="39" spans="2:14" ht="12.75">
      <c r="B39" s="1"/>
      <c r="C39" s="143"/>
      <c r="D39" s="81" t="s">
        <v>15</v>
      </c>
      <c r="E39" s="355"/>
      <c r="F39" s="355"/>
      <c r="G39" s="355"/>
      <c r="H39" s="355"/>
      <c r="I39" s="18" t="s">
        <v>58</v>
      </c>
      <c r="J39" s="17"/>
      <c r="K39"/>
      <c r="L39" s="18"/>
      <c r="M39" s="18"/>
      <c r="N39" s="18"/>
    </row>
    <row r="40" spans="2:14" ht="12.75">
      <c r="B40" s="143" t="s">
        <v>127</v>
      </c>
      <c r="C40" s="19"/>
      <c r="D40" s="19"/>
      <c r="E40" s="17"/>
      <c r="F40" s="17"/>
      <c r="G40" s="17"/>
      <c r="H40" s="17"/>
      <c r="I40" s="17" t="s">
        <v>16</v>
      </c>
      <c r="J40" s="17"/>
      <c r="K40"/>
      <c r="L40" s="18"/>
      <c r="M40" s="18"/>
      <c r="N40" s="18"/>
    </row>
    <row r="41" spans="2:14" ht="12.75">
      <c r="B41" s="19"/>
      <c r="C41" s="19"/>
      <c r="D41" s="19"/>
      <c r="E41" s="19"/>
      <c r="F41" s="19"/>
      <c r="G41" s="19"/>
      <c r="H41" s="19"/>
      <c r="I41" s="17"/>
      <c r="J41" s="17"/>
      <c r="K41"/>
      <c r="L41" s="18"/>
      <c r="M41" s="18"/>
      <c r="N41" s="18"/>
    </row>
    <row r="42" spans="2:14" ht="12.75">
      <c r="B42" s="19"/>
      <c r="C42" s="143"/>
      <c r="D42" s="81" t="s">
        <v>15</v>
      </c>
      <c r="E42" s="355"/>
      <c r="F42" s="355"/>
      <c r="G42" s="355"/>
      <c r="H42" s="355"/>
      <c r="I42" s="17" t="s">
        <v>51</v>
      </c>
      <c r="J42" s="17"/>
      <c r="K42"/>
      <c r="L42" s="18"/>
      <c r="M42" s="18"/>
      <c r="N42" s="18"/>
    </row>
    <row r="43" spans="2:14" ht="12.75">
      <c r="B43" s="143" t="s">
        <v>60</v>
      </c>
      <c r="C43" s="18"/>
      <c r="D43" s="18"/>
      <c r="E43" s="17"/>
      <c r="F43" s="17"/>
      <c r="G43" s="18"/>
      <c r="H43" s="18"/>
      <c r="I43" s="17" t="s">
        <v>16</v>
      </c>
      <c r="J43" s="17"/>
      <c r="K43"/>
      <c r="L43" s="18"/>
      <c r="M43" s="18"/>
      <c r="N43" s="18"/>
    </row>
    <row r="44" spans="2:10" ht="12.75">
      <c r="B44"/>
      <c r="C44"/>
      <c r="D44"/>
      <c r="E44"/>
      <c r="F44"/>
      <c r="G44"/>
      <c r="H44"/>
      <c r="I44"/>
      <c r="J44"/>
    </row>
  </sheetData>
  <sheetProtection/>
  <mergeCells count="60">
    <mergeCell ref="E39:H39"/>
    <mergeCell ref="E42:H42"/>
    <mergeCell ref="E17:F17"/>
    <mergeCell ref="B17:C17"/>
    <mergeCell ref="B34:C34"/>
    <mergeCell ref="E34:F34"/>
    <mergeCell ref="B36:H36"/>
    <mergeCell ref="B32:C32"/>
    <mergeCell ref="E32:F32"/>
    <mergeCell ref="B33:C33"/>
    <mergeCell ref="E33:F33"/>
    <mergeCell ref="B35:C35"/>
    <mergeCell ref="E35:F35"/>
    <mergeCell ref="E28:F28"/>
    <mergeCell ref="B29:C29"/>
    <mergeCell ref="E29:F29"/>
    <mergeCell ref="B30:C30"/>
    <mergeCell ref="E30:F30"/>
    <mergeCell ref="B31:C31"/>
    <mergeCell ref="E31:F31"/>
    <mergeCell ref="B23:H23"/>
    <mergeCell ref="B24:G24"/>
    <mergeCell ref="B25:C25"/>
    <mergeCell ref="E25:F25"/>
    <mergeCell ref="I25:I36"/>
    <mergeCell ref="B26:C26"/>
    <mergeCell ref="E26:F26"/>
    <mergeCell ref="B27:C27"/>
    <mergeCell ref="E27:F27"/>
    <mergeCell ref="B28:C28"/>
    <mergeCell ref="B18:C18"/>
    <mergeCell ref="E18:F18"/>
    <mergeCell ref="B19:I19"/>
    <mergeCell ref="B20:H20"/>
    <mergeCell ref="B21:H21"/>
    <mergeCell ref="B22:H22"/>
    <mergeCell ref="B14:C14"/>
    <mergeCell ref="B16:C16"/>
    <mergeCell ref="B15:C15"/>
    <mergeCell ref="E16:F16"/>
    <mergeCell ref="E15:F15"/>
    <mergeCell ref="E14:F14"/>
    <mergeCell ref="B12:C12"/>
    <mergeCell ref="B13:C13"/>
    <mergeCell ref="B11:C11"/>
    <mergeCell ref="E13:F13"/>
    <mergeCell ref="E12:F12"/>
    <mergeCell ref="E11:F11"/>
    <mergeCell ref="B8:C8"/>
    <mergeCell ref="E8:F8"/>
    <mergeCell ref="B10:C10"/>
    <mergeCell ref="B9:C9"/>
    <mergeCell ref="E10:F10"/>
    <mergeCell ref="E9:F9"/>
    <mergeCell ref="B1:I1"/>
    <mergeCell ref="B2:I2"/>
    <mergeCell ref="B3:I3"/>
    <mergeCell ref="B4:I4"/>
    <mergeCell ref="B6:H6"/>
    <mergeCell ref="B7:G7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B1:M16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2.125" style="62" customWidth="1"/>
    <col min="2" max="2" width="17.875" style="62" customWidth="1"/>
    <col min="3" max="3" width="11.75390625" style="62" customWidth="1"/>
    <col min="4" max="4" width="13.125" style="62" customWidth="1"/>
    <col min="5" max="5" width="11.75390625" style="62" customWidth="1"/>
    <col min="6" max="6" width="13.875" style="62" customWidth="1"/>
    <col min="7" max="7" width="18.25390625" style="62" customWidth="1"/>
    <col min="8" max="8" width="8.875" style="62" customWidth="1"/>
    <col min="9" max="9" width="14.125" style="62" customWidth="1"/>
    <col min="10" max="10" width="11.875" style="62" customWidth="1"/>
    <col min="11" max="16384" width="9.125" style="62" customWidth="1"/>
  </cols>
  <sheetData>
    <row r="1" spans="2:7" ht="39.75" customHeight="1">
      <c r="B1" s="413" t="s">
        <v>189</v>
      </c>
      <c r="C1" s="413"/>
      <c r="D1" s="413"/>
      <c r="E1" s="413"/>
      <c r="F1" s="413"/>
      <c r="G1" s="413"/>
    </row>
    <row r="2" spans="2:13" ht="18" customHeight="1">
      <c r="B2" s="316" t="s">
        <v>30</v>
      </c>
      <c r="C2" s="316"/>
      <c r="D2" s="316"/>
      <c r="E2" s="316"/>
      <c r="F2" s="316"/>
      <c r="G2" s="316"/>
      <c r="H2" s="68"/>
      <c r="I2" s="68"/>
      <c r="J2" s="68"/>
      <c r="K2" s="68"/>
      <c r="L2" s="68"/>
      <c r="M2" s="68"/>
    </row>
    <row r="3" spans="2:13" ht="12.75">
      <c r="B3" s="310" t="s">
        <v>31</v>
      </c>
      <c r="C3" s="310"/>
      <c r="D3" s="310"/>
      <c r="E3" s="310"/>
      <c r="F3" s="310"/>
      <c r="G3" s="310"/>
      <c r="H3" s="69"/>
      <c r="I3" s="69"/>
      <c r="J3" s="69"/>
      <c r="K3" s="69"/>
      <c r="L3" s="69"/>
      <c r="M3" s="69"/>
    </row>
    <row r="4" spans="2:7" ht="12.75">
      <c r="B4" s="414" t="s">
        <v>109</v>
      </c>
      <c r="C4" s="414"/>
      <c r="D4" s="414"/>
      <c r="E4" s="414"/>
      <c r="F4" s="414"/>
      <c r="G4" s="414"/>
    </row>
    <row r="5" spans="2:7" ht="12.75">
      <c r="B5" s="70"/>
      <c r="C5" s="70"/>
      <c r="D5" s="70"/>
      <c r="E5" s="70"/>
      <c r="F5" s="70"/>
      <c r="G5" s="70" t="s">
        <v>8</v>
      </c>
    </row>
    <row r="6" spans="2:7" ht="12.75">
      <c r="B6" s="415" t="s">
        <v>166</v>
      </c>
      <c r="C6" s="416"/>
      <c r="D6" s="416"/>
      <c r="E6" s="416"/>
      <c r="F6" s="417"/>
      <c r="G6" s="245">
        <f>F8</f>
        <v>201916.8</v>
      </c>
    </row>
    <row r="7" spans="2:7" ht="24" customHeight="1">
      <c r="B7" s="388" t="s">
        <v>167</v>
      </c>
      <c r="C7" s="389"/>
      <c r="D7" s="262" t="s">
        <v>168</v>
      </c>
      <c r="E7" s="262" t="s">
        <v>35</v>
      </c>
      <c r="F7" s="262" t="s">
        <v>36</v>
      </c>
      <c r="G7" s="262"/>
    </row>
    <row r="8" spans="2:7" s="64" customFormat="1" ht="12.75">
      <c r="B8" s="445">
        <v>90</v>
      </c>
      <c r="C8" s="446"/>
      <c r="D8" s="294">
        <v>9.12</v>
      </c>
      <c r="E8" s="295">
        <v>246</v>
      </c>
      <c r="F8" s="222">
        <f>B8*D8*E8</f>
        <v>201916.8</v>
      </c>
      <c r="G8" s="51"/>
    </row>
    <row r="9" ht="14.25" customHeight="1">
      <c r="J9" s="113"/>
    </row>
    <row r="10" ht="18" customHeight="1"/>
    <row r="11" spans="2:12" ht="12.75">
      <c r="B11" s="1"/>
      <c r="C11" s="143"/>
      <c r="D11" s="355"/>
      <c r="E11" s="355"/>
      <c r="F11" s="355"/>
      <c r="G11" s="18" t="s">
        <v>58</v>
      </c>
      <c r="H11" s="17"/>
      <c r="I11"/>
      <c r="J11" s="18"/>
      <c r="K11" s="18"/>
      <c r="L11" s="18"/>
    </row>
    <row r="12" spans="2:12" ht="12.75">
      <c r="B12" s="143" t="s">
        <v>127</v>
      </c>
      <c r="C12" s="19"/>
      <c r="D12" s="17"/>
      <c r="E12" s="17"/>
      <c r="F12" s="17"/>
      <c r="G12" s="17" t="s">
        <v>16</v>
      </c>
      <c r="H12" s="17"/>
      <c r="I12"/>
      <c r="J12" s="18"/>
      <c r="K12" s="18"/>
      <c r="L12" s="18"/>
    </row>
    <row r="13" spans="2:12" ht="12.75">
      <c r="B13" s="19"/>
      <c r="C13" s="19"/>
      <c r="D13" s="19"/>
      <c r="E13" s="19"/>
      <c r="F13" s="19"/>
      <c r="G13" s="17"/>
      <c r="H13" s="17"/>
      <c r="I13"/>
      <c r="J13" s="18"/>
      <c r="K13" s="18"/>
      <c r="L13" s="18"/>
    </row>
    <row r="14" spans="2:12" ht="12.75">
      <c r="B14" s="19"/>
      <c r="C14" s="143"/>
      <c r="D14" s="355"/>
      <c r="E14" s="355"/>
      <c r="F14" s="355"/>
      <c r="G14" s="17" t="s">
        <v>51</v>
      </c>
      <c r="H14" s="17"/>
      <c r="I14"/>
      <c r="J14" s="18"/>
      <c r="K14" s="18"/>
      <c r="L14" s="18"/>
    </row>
    <row r="15" spans="2:12" ht="12.75">
      <c r="B15" s="143" t="s">
        <v>60</v>
      </c>
      <c r="C15" s="18"/>
      <c r="D15" s="17"/>
      <c r="E15" s="18"/>
      <c r="F15" s="18"/>
      <c r="G15" s="17" t="s">
        <v>16</v>
      </c>
      <c r="H15" s="17"/>
      <c r="I15"/>
      <c r="J15" s="18"/>
      <c r="K15" s="18"/>
      <c r="L15" s="18"/>
    </row>
    <row r="16" spans="2:8" ht="12.75">
      <c r="B16"/>
      <c r="C16"/>
      <c r="D16"/>
      <c r="E16"/>
      <c r="F16"/>
      <c r="G16"/>
      <c r="H16"/>
    </row>
  </sheetData>
  <sheetProtection/>
  <mergeCells count="9">
    <mergeCell ref="B1:G1"/>
    <mergeCell ref="B7:C7"/>
    <mergeCell ref="D11:F11"/>
    <mergeCell ref="D14:F14"/>
    <mergeCell ref="B8:C8"/>
    <mergeCell ref="B2:G2"/>
    <mergeCell ref="B3:G3"/>
    <mergeCell ref="B4:G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izmailova</dc:creator>
  <cp:keywords/>
  <dc:description/>
  <cp:lastModifiedBy>user</cp:lastModifiedBy>
  <cp:lastPrinted>2017-03-03T09:53:44Z</cp:lastPrinted>
  <dcterms:created xsi:type="dcterms:W3CDTF">2009-02-26T08:32:53Z</dcterms:created>
  <dcterms:modified xsi:type="dcterms:W3CDTF">2017-03-10T09:02:42Z</dcterms:modified>
  <cp:category/>
  <cp:version/>
  <cp:contentType/>
  <cp:contentStatus/>
</cp:coreProperties>
</file>